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00" windowHeight="6480" tabRatio="727" activeTab="0"/>
  </bookViews>
  <sheets>
    <sheet name="1.1.sz.mell." sheetId="1" r:id="rId1"/>
    <sheet name="1.2.sz.mell. " sheetId="2" r:id="rId2"/>
    <sheet name="1.3.sz.mell." sheetId="3" r:id="rId3"/>
    <sheet name="2.1.sz.mell  " sheetId="4" r:id="rId4"/>
    <sheet name="2.2.sz.mell  " sheetId="5" r:id="rId5"/>
    <sheet name="3.sz.mell." sheetId="6" r:id="rId6"/>
    <sheet name="6. sz. mell" sheetId="7" r:id="rId7"/>
    <sheet name="6.2. sz. mell" sheetId="8" r:id="rId8"/>
    <sheet name="2.sz tájékoztató t." sheetId="9" r:id="rId9"/>
    <sheet name="Munka1" sheetId="10" r:id="rId10"/>
  </sheets>
  <definedNames>
    <definedName name="_xlnm.Print_Titles" localSheetId="6">'6. sz. mell'!$1:$6</definedName>
    <definedName name="_xlnm.Print_Titles" localSheetId="7">'6.2. sz. mell'!$1:$6</definedName>
    <definedName name="_xlnm.Print_Area" localSheetId="0">'1.1.sz.mell.'!$A$1:$F$142</definedName>
    <definedName name="_xlnm.Print_Area" localSheetId="1">'1.2.sz.mell. '!$A$1:$F$127</definedName>
    <definedName name="_xlnm.Print_Area" localSheetId="2">'1.3.sz.mell.'!$A$1:$F$127</definedName>
  </definedNames>
  <calcPr fullCalcOnLoad="1"/>
</workbook>
</file>

<file path=xl/sharedStrings.xml><?xml version="1.0" encoding="utf-8"?>
<sst xmlns="http://schemas.openxmlformats.org/spreadsheetml/2006/main" count="1326" uniqueCount="459">
  <si>
    <t>Felhasználás
2012. XII.31-ig</t>
  </si>
  <si>
    <t xml:space="preserve">
2013. év utáni szükséglet
</t>
  </si>
  <si>
    <t>Beruházási (felhalmozási) kiadások előirányzata beruházásonként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</si>
  <si>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</si>
  <si>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</si>
  <si>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</si>
  <si>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</si>
  <si>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</si>
  <si>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</si>
  <si>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</si>
  <si>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</si>
  <si>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</si>
  <si>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</si>
  <si>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</si>
  <si>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</si>
  <si>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</si>
  <si>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</si>
  <si>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</si>
  <si>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</si>
  <si>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</si>
  <si>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</si>
  <si>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</si>
  <si>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</si>
  <si>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</si>
  <si>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</si>
  <si>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</si>
  <si>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</si>
  <si>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</si>
  <si>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</si>
  <si>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</si>
  <si>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</si>
  <si>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</si>
  <si>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</si>
  <si>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</si>
  <si>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</si>
  <si>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</si>
  <si>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</si>
  <si>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</si>
  <si>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</si>
  <si>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</si>
  <si>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</si>
  <si>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</si>
  <si>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</si>
  <si>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</si>
  <si>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</si>
  <si>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</si>
  <si>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</si>
  <si>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Kölcsön nyújtása</t>
  </si>
  <si>
    <t>K I M U T A T Á S
a 2013. évben céljelleggel juttatott támogatásokról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</si>
  <si>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</si>
  <si>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</si>
  <si>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</si>
  <si>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</si>
  <si>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</si>
  <si>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</si>
  <si>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</si>
  <si>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</si>
  <si>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</si>
  <si>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</si>
  <si>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</si>
  <si>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</si>
  <si>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</si>
  <si>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</si>
  <si>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</si>
  <si>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</si>
  <si>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</si>
  <si>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</si>
  <si>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</si>
  <si>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</si>
  <si>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</si>
  <si>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</si>
  <si>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</si>
  <si>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</si>
  <si>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</si>
  <si>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</si>
  <si>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</si>
  <si>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</si>
  <si>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</si>
  <si>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</si>
  <si>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</si>
  <si>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</si>
  <si>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</si>
  <si>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</si>
  <si>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</si>
  <si>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</si>
  <si>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</si>
  <si>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</si>
  <si>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</si>
  <si>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</si>
  <si>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</si>
  <si>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</si>
  <si>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</si>
  <si>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</si>
  <si>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</si>
  <si>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</si>
  <si>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</si>
  <si>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</si>
  <si>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</si>
  <si>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</si>
  <si>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</si>
  <si>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</si>
  <si>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</si>
  <si>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</si>
  <si>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</si>
  <si>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</si>
  <si>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</si>
  <si>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</si>
  <si>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</si>
  <si>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</si>
  <si>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</si>
  <si>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</si>
  <si>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</si>
  <si>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</si>
  <si>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</si>
  <si>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</si>
  <si>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</si>
  <si>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</si>
  <si>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</si>
  <si>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</si>
  <si>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</si>
  <si>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</si>
  <si>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</si>
  <si>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</si>
  <si>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</si>
  <si>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</si>
  <si>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</si>
  <si>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</si>
  <si>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</si>
  <si>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</si>
  <si>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</si>
  <si>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</si>
  <si>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</si>
  <si>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</si>
  <si>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</si>
  <si>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</si>
  <si>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</si>
  <si>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</si>
  <si>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</si>
  <si>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</si>
  <si>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</si>
  <si>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</si>
  <si>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</si>
  <si>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</si>
  <si>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</si>
  <si>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</si>
  <si>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</si>
  <si>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</si>
  <si>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</si>
  <si>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</si>
  <si>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</si>
  <si>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</si>
  <si>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</si>
  <si>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</si>
  <si>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</si>
  <si>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</si>
  <si>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</si>
  <si>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</si>
  <si>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</si>
  <si>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</si>
  <si>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</si>
  <si>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</si>
  <si>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</si>
  <si>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</si>
  <si>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</si>
  <si>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</si>
  <si>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</si>
  <si>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</si>
  <si>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</si>
  <si>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</si>
  <si>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</si>
  <si>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</si>
  <si>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</si>
  <si>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</si>
  <si>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</si>
  <si>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</si>
  <si>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</si>
  <si>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</si>
  <si>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</si>
  <si>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</si>
  <si>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</si>
  <si>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</si>
  <si>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</si>
  <si>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</si>
  <si>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</si>
  <si>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</si>
  <si>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</si>
  <si>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</si>
  <si>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</si>
  <si>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</si>
  <si>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</si>
  <si>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</si>
  <si>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</si>
  <si>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</si>
  <si>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</si>
  <si>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</si>
  <si>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</si>
  <si>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</si>
  <si>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</si>
  <si>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</si>
  <si>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</si>
  <si>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</si>
  <si>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</si>
  <si>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</si>
  <si>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</si>
  <si>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</si>
  <si>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</si>
  <si>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</si>
  <si>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</si>
  <si>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</si>
  <si>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</si>
  <si>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</si>
  <si>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</si>
  <si>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</si>
  <si>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</si>
  <si>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</si>
  <si>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</si>
  <si>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</si>
  <si>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</si>
  <si>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</si>
  <si>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</si>
  <si>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</si>
  <si>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</si>
  <si>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</si>
  <si>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</si>
  <si>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</si>
  <si>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</si>
  <si>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</si>
  <si>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</si>
  <si>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</si>
  <si>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</si>
  <si>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</si>
  <si>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</si>
  <si>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</si>
  <si>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</si>
  <si>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</si>
  <si>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</si>
  <si>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</si>
  <si>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</si>
  <si>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</si>
  <si>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</si>
  <si>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</si>
  <si>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Kamatbevétel</t>
  </si>
  <si>
    <t>Nem kötelező!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</si>
  <si>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</si>
  <si>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</si>
  <si>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</si>
  <si>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</si>
  <si>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</si>
  <si>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</si>
  <si>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</si>
  <si>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</si>
  <si>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megnevezése</t>
  </si>
  <si>
    <t>7.1</t>
  </si>
  <si>
    <t>V. Költségvetési szervek finanszírozása</t>
  </si>
  <si>
    <t>KIADÁSOK ÖSSZESEN: (6+7)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</si>
  <si>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</si>
  <si>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</si>
  <si>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</si>
  <si>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</si>
  <si>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</si>
  <si>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</si>
  <si>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</si>
  <si>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</si>
  <si>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</si>
  <si>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</si>
  <si>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</si>
  <si>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</si>
  <si>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</si>
  <si>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</si>
  <si>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</si>
  <si>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</si>
  <si>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</si>
  <si>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</si>
  <si>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</si>
  <si>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</si>
  <si>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</si>
  <si>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</si>
  <si>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</si>
  <si>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</si>
  <si>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</si>
  <si>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</si>
  <si>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</si>
  <si>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</si>
  <si>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</si>
  <si>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</si>
  <si>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</si>
  <si>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</si>
  <si>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</si>
  <si>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</si>
  <si>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</si>
  <si>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</si>
  <si>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</si>
  <si>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</si>
  <si>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</si>
  <si>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</si>
  <si>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</si>
  <si>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</si>
  <si>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</si>
  <si>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</si>
  <si>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</si>
  <si>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</si>
  <si>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</si>
  <si>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</si>
  <si>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</si>
  <si>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</si>
  <si>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</si>
  <si>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</si>
  <si>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</si>
  <si>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</si>
  <si>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</si>
  <si>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</si>
  <si>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</si>
  <si>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</si>
  <si>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</si>
  <si>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</si>
  <si>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</si>
  <si>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</si>
  <si>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</si>
  <si>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</si>
  <si>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</si>
  <si>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</si>
  <si>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</si>
  <si>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</si>
  <si>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</si>
  <si>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</si>
  <si>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</si>
  <si>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</si>
  <si>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</si>
  <si>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</si>
  <si>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</si>
  <si>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</si>
  <si>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</si>
  <si>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</si>
  <si>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</si>
  <si>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</si>
  <si>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</si>
  <si>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</si>
  <si>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</si>
  <si>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</si>
  <si>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</si>
  <si>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</si>
  <si>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</si>
  <si>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</si>
  <si>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</si>
  <si>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</si>
  <si>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</si>
  <si>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</si>
  <si>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</si>
  <si>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</si>
  <si>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</si>
  <si>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</si>
  <si>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</si>
  <si>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</si>
  <si>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</si>
  <si>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</si>
  <si>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</si>
  <si>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</si>
  <si>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</si>
  <si>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</si>
  <si>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</si>
  <si>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</si>
  <si>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</si>
  <si>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</si>
  <si>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</si>
  <si>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</si>
  <si>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</si>
  <si>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</si>
  <si>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</si>
  <si>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</si>
  <si>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</si>
  <si>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</si>
  <si>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</si>
  <si>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</si>
  <si>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</si>
  <si>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</si>
  <si>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</si>
  <si>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</si>
  <si>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</si>
  <si>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</si>
  <si>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</si>
  <si>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</si>
  <si>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</si>
  <si>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</si>
  <si>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</si>
  <si>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</si>
  <si>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</si>
  <si>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</si>
  <si>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</si>
  <si>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</si>
  <si>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</si>
  <si>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</si>
  <si>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</si>
  <si>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</si>
  <si>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</si>
  <si>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</si>
  <si>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</si>
  <si>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</si>
  <si>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</si>
  <si>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</si>
  <si>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</si>
  <si>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</si>
  <si>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</si>
  <si>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</si>
  <si>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</si>
  <si>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</si>
  <si>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</si>
  <si>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</si>
  <si>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</si>
  <si>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</si>
  <si>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</si>
  <si>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</si>
  <si>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</si>
  <si>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 xml:space="preserve">   Irányítás (Felügyelet) alá tartozó kv-i szerveknek adott támogatása - Óvoda,  Hivatal</t>
  </si>
  <si>
    <t xml:space="preserve">   Irányítás (Felügyelet) alá tartozó kv-i szervek kapott támogatása - Óvoda,  Hivatal - </t>
  </si>
  <si>
    <t>Egyéb belső finanszírozási kiadások</t>
  </si>
  <si>
    <t>József Attila utca járdaépítés és gyaogátkelő létrehozása</t>
  </si>
  <si>
    <t>Egészségügyi Központ étesítése</t>
  </si>
  <si>
    <t>Irtvány utca aszfatozása</t>
  </si>
  <si>
    <t xml:space="preserve">   Játszóterek kialakítása</t>
  </si>
  <si>
    <t xml:space="preserve">   Tolólap vásárása</t>
  </si>
  <si>
    <t xml:space="preserve">   Sportöltöző építése</t>
  </si>
  <si>
    <t>Közviágítás bővítése</t>
  </si>
  <si>
    <t xml:space="preserve">    </t>
  </si>
  <si>
    <t>Csomád Község Önkormányzata</t>
  </si>
  <si>
    <t>Napsugár Napköziotthonos Óvoda</t>
  </si>
  <si>
    <t>Irányítás (Felügyelet) alá tartozó kv-i szerveknek adott támogatása - Óvoda</t>
  </si>
  <si>
    <t>Csomád Községi Sportkör</t>
  </si>
  <si>
    <t>Működési c. tám.- megállapodás al.</t>
  </si>
  <si>
    <t>Csomádi Polgárőrség</t>
  </si>
  <si>
    <t>Csomádi Polgárokért Közhasznú Egyesület</t>
  </si>
  <si>
    <t>Esztergály Mihály Alapítvány</t>
  </si>
  <si>
    <t>Harmadik Életkezdet Klub</t>
  </si>
  <si>
    <t>Fialka Hagyományőrző Egyesület</t>
  </si>
  <si>
    <t>Egyéb szervezetek támogatása</t>
  </si>
  <si>
    <t>Csomádi Evangélikus Egyház</t>
  </si>
  <si>
    <t xml:space="preserve">                             - Lakosságnak juttatott támogatások</t>
  </si>
  <si>
    <t xml:space="preserve">  Irányítás (Felügyelet) alá tartozó kv-i szervek kapott támogatása - Óvoda,  Hivatal - </t>
  </si>
  <si>
    <t xml:space="preserve">                              - Lakosságnak juttatott támogatások</t>
  </si>
  <si>
    <t xml:space="preserve">                            - Lakosságnak juttatott támogatások</t>
  </si>
  <si>
    <t>2013. évi módosított előirányzat</t>
  </si>
  <si>
    <t>2013. évi I. módosított előirányzat</t>
  </si>
  <si>
    <t>2013. évi II. módosított előirányzat</t>
  </si>
  <si>
    <t>Munkaadókat terh. Jár. és szoc. hozzájárulási adó</t>
  </si>
  <si>
    <t xml:space="preserve">               - Felhalmozási célú pe.átadás államházt. kívül</t>
  </si>
  <si>
    <t>2013. II. módosított előirányzat</t>
  </si>
  <si>
    <t>2013. évi eredeti előirányzat</t>
  </si>
  <si>
    <t>Pavilonok vásárlása</t>
  </si>
  <si>
    <t>7=(2-4-6)</t>
  </si>
  <si>
    <t>Falumúzeum terasz építése</t>
  </si>
  <si>
    <t>Művelődési Ház fényképezőgép vásárlás</t>
  </si>
  <si>
    <t>Jármű vásárlás (DACIA Duster)</t>
  </si>
  <si>
    <t>2013. évi III. módosított előirányzat</t>
  </si>
  <si>
    <t>Böcsöde építés</t>
  </si>
  <si>
    <t>2013. III. módosított előirányzat</t>
  </si>
  <si>
    <t>"Csónak" Csomádi Nagycsaádosok Egyesülete</t>
  </si>
  <si>
    <t xml:space="preserve">2.1. melléklet a 3/2014. (II.19.) önkormányzati rendelethez     </t>
  </si>
  <si>
    <t xml:space="preserve">2.2. melléklet a 3/2014. (II.19.) önkormányzati rendelethez     </t>
  </si>
  <si>
    <t>6. melléklet a 3/2014. (II.19.) önkormányzati rendelethez</t>
  </si>
  <si>
    <t>6.2. melléklet a 3/2014. (II.19.)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</si>
</sst>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0" fontId="14" fillId="0" borderId="16" xfId="58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0" fontId="13" fillId="0" borderId="25" xfId="58" applyFont="1" applyFill="1" applyBorder="1" applyAlignment="1" applyProtection="1">
      <alignment horizontal="left" vertical="center" wrapText="1" indent="1"/>
      <protection/>
    </xf>
    <xf numFmtId="0" fontId="13" fillId="0" borderId="26" xfId="58" applyFont="1" applyFill="1" applyBorder="1" applyAlignment="1" applyProtection="1">
      <alignment horizontal="left" vertical="center" wrapText="1" indent="1"/>
      <protection/>
    </xf>
    <xf numFmtId="0" fontId="13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24" xfId="58" applyFont="1" applyFill="1" applyBorder="1" applyAlignment="1" applyProtection="1">
      <alignment horizontal="center" vertical="center" wrapText="1"/>
      <protection/>
    </xf>
    <xf numFmtId="0" fontId="6" fillId="0" borderId="25" xfId="58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0" fontId="13" fillId="0" borderId="25" xfId="58" applyFont="1" applyFill="1" applyBorder="1" applyAlignment="1" applyProtection="1">
      <alignment vertical="center" wrapText="1"/>
      <protection/>
    </xf>
    <xf numFmtId="0" fontId="13" fillId="0" borderId="27" xfId="58" applyFont="1" applyFill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horizontal="left" vertical="center" indent="1"/>
      <protection locked="0"/>
    </xf>
    <xf numFmtId="0" fontId="14" fillId="0" borderId="11" xfId="0" applyFont="1" applyBorder="1" applyAlignment="1" applyProtection="1">
      <alignment horizontal="left" vertical="center" indent="1"/>
      <protection locked="0"/>
    </xf>
    <xf numFmtId="0" fontId="14" fillId="0" borderId="16" xfId="0" applyFont="1" applyBorder="1" applyAlignment="1" applyProtection="1">
      <alignment horizontal="left" vertical="center" indent="1"/>
      <protection locked="0"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3" fillId="0" borderId="28" xfId="58" applyFont="1" applyFill="1" applyBorder="1" applyAlignment="1" applyProtection="1">
      <alignment horizontal="center" vertical="center" wrapText="1"/>
      <protection/>
    </xf>
    <xf numFmtId="0" fontId="2" fillId="0" borderId="0" xfId="58" applyFill="1">
      <alignment/>
      <protection/>
    </xf>
    <xf numFmtId="0" fontId="6" fillId="0" borderId="28" xfId="58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>
      <alignment/>
      <protection/>
    </xf>
    <xf numFmtId="0" fontId="16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19" xfId="0" applyNumberFormat="1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3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5" xfId="58" applyFont="1" applyFill="1" applyBorder="1" applyAlignment="1" applyProtection="1">
      <alignment horizontal="left" vertical="center" wrapText="1" indent="1"/>
      <protection/>
    </xf>
    <xf numFmtId="0" fontId="5" fillId="0" borderId="0" xfId="58" applyFont="1" applyFill="1">
      <alignment/>
      <protection/>
    </xf>
    <xf numFmtId="164" fontId="13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4" xfId="58" applyFill="1" applyBorder="1">
      <alignment/>
      <protection/>
    </xf>
    <xf numFmtId="0" fontId="4" fillId="0" borderId="35" xfId="0" applyFont="1" applyFill="1" applyBorder="1" applyAlignment="1" applyProtection="1">
      <alignment horizontal="right"/>
      <protection/>
    </xf>
    <xf numFmtId="164" fontId="21" fillId="0" borderId="35" xfId="58" applyNumberFormat="1" applyFont="1" applyFill="1" applyBorder="1" applyAlignment="1" applyProtection="1">
      <alignment horizontal="left" vertical="center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6" xfId="58" applyFont="1" applyFill="1" applyBorder="1" applyAlignment="1" applyProtection="1">
      <alignment horizontal="left" vertical="center" wrapText="1" indent="6"/>
      <protection/>
    </xf>
    <xf numFmtId="0" fontId="14" fillId="0" borderId="36" xfId="58" applyFont="1" applyFill="1" applyBorder="1" applyAlignment="1" applyProtection="1">
      <alignment horizontal="left" vertical="center" wrapText="1" indent="6"/>
      <protection/>
    </xf>
    <xf numFmtId="49" fontId="14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36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5" xfId="58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4" fillId="0" borderId="22" xfId="0" applyFont="1" applyBorder="1" applyAlignment="1" applyProtection="1">
      <alignment horizontal="right" vertical="center" indent="1"/>
      <protection/>
    </xf>
    <xf numFmtId="0" fontId="14" fillId="0" borderId="18" xfId="0" applyFont="1" applyBorder="1" applyAlignment="1" applyProtection="1">
      <alignment horizontal="right" vertical="center" indent="1"/>
      <protection/>
    </xf>
    <xf numFmtId="0" fontId="14" fillId="0" borderId="21" xfId="0" applyFont="1" applyBorder="1" applyAlignment="1" applyProtection="1">
      <alignment horizontal="right" vertical="center" indent="1"/>
      <protection/>
    </xf>
    <xf numFmtId="164" fontId="0" fillId="34" borderId="37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 inden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center" wrapText="1"/>
      <protection/>
    </xf>
    <xf numFmtId="0" fontId="24" fillId="0" borderId="44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vertical="center" wrapText="1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2" fillId="0" borderId="0" xfId="0" applyNumberFormat="1" applyFont="1" applyFill="1" applyAlignment="1" applyProtection="1">
      <alignment vertical="center" wrapText="1"/>
      <protection locked="0"/>
    </xf>
    <xf numFmtId="49" fontId="6" fillId="0" borderId="47" xfId="0" applyNumberFormat="1" applyFont="1" applyFill="1" applyBorder="1" applyAlignment="1" applyProtection="1">
      <alignment horizontal="right" vertical="center"/>
      <protection locked="0"/>
    </xf>
    <xf numFmtId="49" fontId="6" fillId="0" borderId="48" xfId="0" applyNumberFormat="1" applyFont="1" applyFill="1" applyBorder="1" applyAlignment="1" applyProtection="1">
      <alignment horizontal="right" vertical="center"/>
      <protection locked="0"/>
    </xf>
    <xf numFmtId="164" fontId="13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20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5" xfId="58" applyFont="1" applyFill="1" applyBorder="1" applyAlignment="1" applyProtection="1">
      <alignment horizontal="left" vertical="center" wrapText="1" indent="1"/>
      <protection/>
    </xf>
    <xf numFmtId="49" fontId="14" fillId="0" borderId="53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54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41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17" xfId="58" applyFont="1" applyFill="1" applyBorder="1" applyAlignment="1" applyProtection="1">
      <alignment horizontal="left" vertical="center" wrapText="1" inden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26" fillId="0" borderId="11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indent="1"/>
      <protection/>
    </xf>
    <xf numFmtId="0" fontId="18" fillId="0" borderId="36" xfId="0" applyFont="1" applyBorder="1" applyAlignment="1" applyProtection="1">
      <alignment horizontal="left" vertical="center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49" fontId="18" fillId="0" borderId="18" xfId="0" applyNumberFormat="1" applyFont="1" applyBorder="1" applyAlignment="1" applyProtection="1">
      <alignment horizontal="left" vertical="center" wrapText="1" indent="2"/>
      <protection/>
    </xf>
    <xf numFmtId="49" fontId="19" fillId="0" borderId="18" xfId="0" applyNumberFormat="1" applyFont="1" applyBorder="1" applyAlignment="1" applyProtection="1">
      <alignment horizontal="left" vertical="center" wrapText="1" indent="1"/>
      <protection/>
    </xf>
    <xf numFmtId="49" fontId="18" fillId="0" borderId="23" xfId="0" applyNumberFormat="1" applyFont="1" applyBorder="1" applyAlignment="1" applyProtection="1">
      <alignment horizontal="left" vertical="center" wrapText="1" indent="2"/>
      <protection/>
    </xf>
    <xf numFmtId="0" fontId="18" fillId="0" borderId="36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vertical="center" wrapText="1" indent="1"/>
      <protection/>
    </xf>
    <xf numFmtId="49" fontId="19" fillId="0" borderId="24" xfId="0" applyNumberFormat="1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2"/>
      <protection/>
    </xf>
    <xf numFmtId="0" fontId="18" fillId="0" borderId="13" xfId="0" applyFont="1" applyBorder="1" applyAlignment="1" applyProtection="1">
      <alignment horizontal="left" vertical="center" wrapText="1" indent="1"/>
      <protection/>
    </xf>
    <xf numFmtId="49" fontId="18" fillId="0" borderId="21" xfId="0" applyNumberFormat="1" applyFont="1" applyBorder="1" applyAlignment="1" applyProtection="1">
      <alignment horizontal="left" vertical="center" wrapText="1" indent="2"/>
      <protection/>
    </xf>
    <xf numFmtId="0" fontId="18" fillId="0" borderId="16" xfId="0" applyFont="1" applyBorder="1" applyAlignment="1" applyProtection="1">
      <alignment horizontal="left" vertical="center" wrapText="1" indent="1"/>
      <protection/>
    </xf>
    <xf numFmtId="0" fontId="19" fillId="0" borderId="19" xfId="0" applyFont="1" applyBorder="1" applyAlignment="1" applyProtection="1">
      <alignment horizontal="left" vertical="center" wrapText="1" indent="1"/>
      <protection/>
    </xf>
    <xf numFmtId="0" fontId="27" fillId="0" borderId="25" xfId="0" applyFont="1" applyBorder="1" applyAlignment="1" applyProtection="1">
      <alignment horizontal="lef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26" fillId="0" borderId="24" xfId="0" applyNumberFormat="1" applyFont="1" applyBorder="1" applyAlignment="1" applyProtection="1">
      <alignment horizontal="left" vertical="center" wrapText="1" indent="1"/>
      <protection/>
    </xf>
    <xf numFmtId="0" fontId="13" fillId="0" borderId="28" xfId="58" applyFont="1" applyFill="1" applyBorder="1" applyAlignment="1" applyProtection="1">
      <alignment horizontal="right" vertical="center" wrapText="1" indent="1"/>
      <protection/>
    </xf>
    <xf numFmtId="164" fontId="13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17" fillId="0" borderId="28" xfId="0" applyFont="1" applyBorder="1" applyAlignment="1" applyProtection="1" quotePrefix="1">
      <alignment horizontal="right" vertical="center" wrapText="1" indent="1"/>
      <protection locked="0"/>
    </xf>
    <xf numFmtId="164" fontId="13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28" xfId="0" applyFont="1" applyBorder="1" applyAlignment="1" applyProtection="1">
      <alignment horizontal="right" vertical="center" wrapText="1" indent="1"/>
      <protection/>
    </xf>
    <xf numFmtId="0" fontId="4" fillId="0" borderId="35" xfId="0" applyFont="1" applyFill="1" applyBorder="1" applyAlignment="1" applyProtection="1">
      <alignment horizontal="right" vertical="center"/>
      <protection/>
    </xf>
    <xf numFmtId="164" fontId="13" fillId="0" borderId="29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32" xfId="0" applyFont="1" applyBorder="1" applyAlignment="1" applyProtection="1">
      <alignment horizontal="right" vertical="center" wrapText="1" indent="1"/>
      <protection locked="0"/>
    </xf>
    <xf numFmtId="0" fontId="18" fillId="0" borderId="30" xfId="0" applyFont="1" applyBorder="1" applyAlignment="1" applyProtection="1">
      <alignment horizontal="right" vertical="center" wrapText="1" indent="1"/>
      <protection locked="0"/>
    </xf>
    <xf numFmtId="0" fontId="18" fillId="0" borderId="31" xfId="0" applyFont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horizontal="center" vertical="center" wrapText="1"/>
      <protection/>
    </xf>
    <xf numFmtId="164" fontId="13" fillId="0" borderId="25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8" xfId="0" applyNumberForma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4" fillId="0" borderId="47" xfId="58" applyFont="1" applyFill="1" applyBorder="1" applyAlignment="1" applyProtection="1">
      <alignment horizontal="left" vertical="center" wrapText="1" indent="1"/>
      <protection/>
    </xf>
    <xf numFmtId="0" fontId="14" fillId="0" borderId="30" xfId="58" applyFont="1" applyFill="1" applyBorder="1" applyAlignment="1" applyProtection="1">
      <alignment horizontal="left" vertical="center" wrapText="1" indent="1"/>
      <protection/>
    </xf>
    <xf numFmtId="0" fontId="14" fillId="0" borderId="30" xfId="58" applyFont="1" applyFill="1" applyBorder="1" applyAlignment="1" applyProtection="1">
      <alignment horizontal="left" indent="7"/>
      <protection/>
    </xf>
    <xf numFmtId="0" fontId="14" fillId="0" borderId="32" xfId="58" applyFont="1" applyFill="1" applyBorder="1" applyAlignment="1" applyProtection="1">
      <alignment horizontal="left" vertical="center" wrapText="1" indent="6"/>
      <protection/>
    </xf>
    <xf numFmtId="0" fontId="14" fillId="0" borderId="30" xfId="58" applyFont="1" applyFill="1" applyBorder="1" applyAlignment="1" applyProtection="1">
      <alignment horizontal="left" vertical="center" wrapText="1" indent="6"/>
      <protection/>
    </xf>
    <xf numFmtId="0" fontId="14" fillId="0" borderId="33" xfId="58" applyFont="1" applyFill="1" applyBorder="1" applyAlignment="1" applyProtection="1">
      <alignment horizontal="left" vertical="center" wrapText="1" indent="6"/>
      <protection/>
    </xf>
    <xf numFmtId="0" fontId="13" fillId="0" borderId="28" xfId="58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18" fillId="0" borderId="30" xfId="0" applyFont="1" applyBorder="1" applyAlignment="1" applyProtection="1">
      <alignment horizontal="left" vertical="center" wrapText="1" indent="1"/>
      <protection/>
    </xf>
    <xf numFmtId="0" fontId="18" fillId="0" borderId="33" xfId="0" applyFont="1" applyBorder="1" applyAlignment="1" applyProtection="1">
      <alignment horizontal="left" vertical="center" wrapText="1" indent="1"/>
      <protection/>
    </xf>
    <xf numFmtId="0" fontId="18" fillId="0" borderId="31" xfId="0" applyFont="1" applyBorder="1" applyAlignment="1" applyProtection="1">
      <alignment horizontal="left" vertical="center" wrapText="1" indent="1"/>
      <protection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18" fillId="0" borderId="30" xfId="0" applyFont="1" applyBorder="1" applyAlignment="1" applyProtection="1">
      <alignment horizontal="left" vertical="center" wrapText="1" indent="6"/>
      <protection/>
    </xf>
    <xf numFmtId="0" fontId="19" fillId="0" borderId="51" xfId="0" applyFont="1" applyBorder="1" applyAlignment="1" applyProtection="1">
      <alignment horizontal="left" vertical="center" wrapText="1" indent="1"/>
      <protection/>
    </xf>
    <xf numFmtId="0" fontId="18" fillId="0" borderId="61" xfId="0" applyFont="1" applyBorder="1" applyAlignment="1" applyProtection="1">
      <alignment horizontal="left" vertical="center" wrapText="1" indent="1"/>
      <protection/>
    </xf>
    <xf numFmtId="0" fontId="18" fillId="0" borderId="62" xfId="0" applyFont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6" fillId="0" borderId="47" xfId="0" applyFont="1" applyFill="1" applyBorder="1" applyAlignment="1" applyProtection="1" quotePrefix="1">
      <alignment horizontal="right" vertical="center" indent="1"/>
      <protection/>
    </xf>
    <xf numFmtId="0" fontId="6" fillId="0" borderId="48" xfId="0" applyFont="1" applyFill="1" applyBorder="1" applyAlignment="1" applyProtection="1">
      <alignment horizontal="right" vertical="center" indent="1"/>
      <protection/>
    </xf>
    <xf numFmtId="164" fontId="6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0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44" xfId="0" applyFont="1" applyBorder="1" applyAlignment="1" applyProtection="1">
      <alignment horizontal="center" wrapText="1"/>
      <protection/>
    </xf>
    <xf numFmtId="0" fontId="13" fillId="0" borderId="44" xfId="58" applyFont="1" applyFill="1" applyBorder="1" applyAlignment="1" applyProtection="1">
      <alignment horizontal="left" vertical="center" wrapText="1" inden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4" fillId="0" borderId="36" xfId="58" applyFont="1" applyFill="1" applyBorder="1" applyAlignment="1" applyProtection="1">
      <alignment horizontal="left" vertical="center" wrapText="1" indent="1"/>
      <protection/>
    </xf>
    <xf numFmtId="0" fontId="13" fillId="0" borderId="27" xfId="58" applyFont="1" applyFill="1" applyBorder="1" applyAlignment="1" applyProtection="1">
      <alignment horizontal="left" vertical="center" wrapText="1" inden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 horizontal="center" wrapText="1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26" fillId="0" borderId="13" xfId="0" applyFont="1" applyBorder="1" applyAlignment="1" applyProtection="1">
      <alignment horizontal="left" vertical="center" wrapText="1" indent="1"/>
      <protection/>
    </xf>
    <xf numFmtId="0" fontId="19" fillId="0" borderId="36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49" fontId="19" fillId="0" borderId="20" xfId="0" applyNumberFormat="1" applyFont="1" applyBorder="1" applyAlignment="1" applyProtection="1">
      <alignment horizontal="left" vertical="center" wrapText="1" indent="1"/>
      <protection/>
    </xf>
    <xf numFmtId="0" fontId="17" fillId="0" borderId="25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vertical="center" wrapText="1" indent="6"/>
      <protection/>
    </xf>
    <xf numFmtId="0" fontId="18" fillId="0" borderId="36" xfId="0" applyFont="1" applyBorder="1" applyAlignment="1" applyProtection="1" quotePrefix="1">
      <alignment horizontal="left" vertical="center" wrapText="1" indent="6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1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29" fillId="0" borderId="25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3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0" applyFont="1" applyBorder="1" applyAlignment="1" applyProtection="1">
      <alignment horizontal="left" vertical="center" wrapText="1" indent="1"/>
      <protection/>
    </xf>
    <xf numFmtId="0" fontId="18" fillId="0" borderId="47" xfId="0" applyFont="1" applyBorder="1" applyAlignment="1" applyProtection="1">
      <alignment horizontal="left" vertical="center" wrapText="1" indent="1"/>
      <protection/>
    </xf>
    <xf numFmtId="0" fontId="18" fillId="0" borderId="29" xfId="0" applyFont="1" applyBorder="1" applyAlignment="1" applyProtection="1">
      <alignment horizontal="left" vertical="center" wrapText="1" indent="1"/>
      <protection/>
    </xf>
    <xf numFmtId="0" fontId="28" fillId="0" borderId="25" xfId="0" applyFont="1" applyBorder="1" applyAlignment="1" applyProtection="1">
      <alignment horizontal="center" wrapText="1"/>
      <protection/>
    </xf>
    <xf numFmtId="0" fontId="17" fillId="0" borderId="28" xfId="0" applyFont="1" applyBorder="1" applyAlignment="1" applyProtection="1">
      <alignment horizontal="left" vertical="center" wrapText="1" indent="1"/>
      <protection/>
    </xf>
    <xf numFmtId="0" fontId="18" fillId="0" borderId="33" xfId="0" applyFont="1" applyBorder="1" applyAlignment="1" applyProtection="1">
      <alignment horizontal="left" vertical="center" wrapText="1" indent="6"/>
      <protection/>
    </xf>
    <xf numFmtId="0" fontId="19" fillId="0" borderId="5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164" fontId="20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ill="1" applyBorder="1" applyAlignment="1" applyProtection="1">
      <alignment horizontal="left" vertical="center" wrapText="1"/>
      <protection locked="0"/>
    </xf>
    <xf numFmtId="164" fontId="0" fillId="0" borderId="18" xfId="0" applyNumberFormat="1" applyFill="1" applyBorder="1" applyAlignment="1" applyProtection="1">
      <alignment horizontal="left" vertical="center" wrapText="1"/>
      <protection locked="0"/>
    </xf>
    <xf numFmtId="3" fontId="18" fillId="0" borderId="30" xfId="0" applyNumberFormat="1" applyFont="1" applyBorder="1" applyAlignment="1" applyProtection="1">
      <alignment horizontal="right" vertical="center" wrapText="1" indent="1"/>
      <protection locked="0"/>
    </xf>
    <xf numFmtId="0" fontId="6" fillId="0" borderId="65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wrapText="1" indent="1"/>
      <protection/>
    </xf>
    <xf numFmtId="164" fontId="21" fillId="0" borderId="35" xfId="58" applyNumberFormat="1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27" fillId="0" borderId="56" xfId="0" applyFont="1" applyBorder="1" applyAlignment="1" applyProtection="1">
      <alignment horizontal="left" vertical="center" wrapText="1" indent="1"/>
      <protection/>
    </xf>
    <xf numFmtId="164" fontId="13" fillId="0" borderId="56" xfId="58" applyNumberFormat="1" applyFont="1" applyFill="1" applyBorder="1" applyAlignment="1" applyProtection="1">
      <alignment vertical="center" wrapText="1"/>
      <protection/>
    </xf>
    <xf numFmtId="164" fontId="6" fillId="0" borderId="4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13" fillId="0" borderId="56" xfId="0" applyFont="1" applyFill="1" applyBorder="1" applyAlignment="1" applyProtection="1">
      <alignment horizontal="center" vertical="center" wrapText="1"/>
      <protection/>
    </xf>
    <xf numFmtId="164" fontId="6" fillId="0" borderId="56" xfId="0" applyNumberFormat="1" applyFont="1" applyFill="1" applyBorder="1" applyAlignment="1" applyProtection="1">
      <alignment horizontal="center" vertical="center" wrapText="1"/>
      <protection/>
    </xf>
    <xf numFmtId="164" fontId="13" fillId="0" borderId="67" xfId="0" applyNumberFormat="1" applyFont="1" applyFill="1" applyBorder="1" applyAlignment="1" applyProtection="1">
      <alignment horizontal="center" vertical="center" wrapText="1"/>
      <protection/>
    </xf>
    <xf numFmtId="164" fontId="14" fillId="0" borderId="57" xfId="0" applyNumberFormat="1" applyFont="1" applyFill="1" applyBorder="1" applyAlignment="1" applyProtection="1">
      <alignment vertical="center" wrapText="1"/>
      <protection locked="0"/>
    </xf>
    <xf numFmtId="164" fontId="14" fillId="0" borderId="68" xfId="0" applyNumberFormat="1" applyFont="1" applyFill="1" applyBorder="1" applyAlignment="1" applyProtection="1">
      <alignment vertical="center" wrapText="1"/>
      <protection locked="0"/>
    </xf>
    <xf numFmtId="164" fontId="21" fillId="0" borderId="0" xfId="0" applyNumberFormat="1" applyFont="1" applyFill="1" applyAlignment="1" applyProtection="1">
      <alignment horizontal="right" wrapText="1"/>
      <protection/>
    </xf>
    <xf numFmtId="164" fontId="13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49" xfId="0" applyNumberFormat="1" applyFont="1" applyFill="1" applyBorder="1" applyAlignment="1" applyProtection="1">
      <alignment horizontal="right" vertical="center" wrapText="1" indent="1"/>
      <protection/>
    </xf>
    <xf numFmtId="3" fontId="14" fillId="0" borderId="61" xfId="0" applyNumberFormat="1" applyFont="1" applyBorder="1" applyAlignment="1" applyProtection="1">
      <alignment horizontal="right" vertical="center" indent="1"/>
      <protection locked="0"/>
    </xf>
    <xf numFmtId="3" fontId="14" fillId="0" borderId="50" xfId="0" applyNumberFormat="1" applyFont="1" applyBorder="1" applyAlignment="1" applyProtection="1">
      <alignment horizontal="right" vertical="center" indent="1"/>
      <protection locked="0"/>
    </xf>
    <xf numFmtId="3" fontId="14" fillId="0" borderId="50" xfId="0" applyNumberFormat="1" applyFont="1" applyFill="1" applyBorder="1" applyAlignment="1" applyProtection="1">
      <alignment horizontal="right" vertical="center" indent="1"/>
      <protection locked="0"/>
    </xf>
    <xf numFmtId="3" fontId="14" fillId="0" borderId="43" xfId="0" applyNumberFormat="1" applyFont="1" applyFill="1" applyBorder="1" applyAlignment="1" applyProtection="1">
      <alignment horizontal="right" vertical="center" indent="1"/>
      <protection locked="0"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3" fontId="14" fillId="0" borderId="14" xfId="0" applyNumberFormat="1" applyFont="1" applyBorder="1" applyAlignment="1" applyProtection="1">
      <alignment horizontal="right" vertical="center" indent="1"/>
      <protection locked="0"/>
    </xf>
    <xf numFmtId="3" fontId="14" fillId="0" borderId="11" xfId="0" applyNumberFormat="1" applyFont="1" applyBorder="1" applyAlignment="1" applyProtection="1">
      <alignment horizontal="right" vertical="center" indent="1"/>
      <protection locked="0"/>
    </xf>
    <xf numFmtId="3" fontId="14" fillId="0" borderId="11" xfId="0" applyNumberFormat="1" applyFont="1" applyFill="1" applyBorder="1" applyAlignment="1" applyProtection="1">
      <alignment horizontal="right" vertical="center" indent="1"/>
      <protection locked="0"/>
    </xf>
    <xf numFmtId="3" fontId="14" fillId="0" borderId="16" xfId="0" applyNumberFormat="1" applyFont="1" applyFill="1" applyBorder="1" applyAlignment="1" applyProtection="1">
      <alignment horizontal="right" vertical="center" indent="1"/>
      <protection locked="0"/>
    </xf>
    <xf numFmtId="3" fontId="3" fillId="0" borderId="25" xfId="0" applyNumberFormat="1" applyFont="1" applyFill="1" applyBorder="1" applyAlignment="1" applyProtection="1">
      <alignment horizontal="right" vertical="center" indent="1"/>
      <protection/>
    </xf>
    <xf numFmtId="0" fontId="11" fillId="0" borderId="0" xfId="0" applyFont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center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wrapText="1" indent="1"/>
      <protection/>
    </xf>
    <xf numFmtId="164" fontId="21" fillId="0" borderId="35" xfId="58" applyNumberFormat="1" applyFont="1" applyFill="1" applyBorder="1" applyAlignment="1" applyProtection="1">
      <alignment horizontal="left" vertical="center"/>
      <protection/>
    </xf>
    <xf numFmtId="164" fontId="21" fillId="0" borderId="35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71" xfId="0" applyNumberFormat="1" applyFont="1" applyFill="1" applyBorder="1" applyAlignment="1" applyProtection="1">
      <alignment horizontal="center" vertical="center" wrapText="1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/>
      <protection/>
    </xf>
    <xf numFmtId="0" fontId="6" fillId="0" borderId="45" xfId="0" applyFont="1" applyBorder="1" applyAlignment="1" applyProtection="1">
      <alignment horizontal="left" vertical="center" indent="2"/>
      <protection/>
    </xf>
    <xf numFmtId="0" fontId="6" fillId="0" borderId="44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view="pageLayout" zoomScaleNormal="120" zoomScaleSheetLayoutView="100" workbookViewId="0" topLeftCell="B1">
      <selection activeCell="A1" sqref="A1:F1"/>
    </sheetView>
  </sheetViews>
  <sheetFormatPr defaultColWidth="9.00390625" defaultRowHeight="12.75"/>
  <cols>
    <col min="1" max="1" width="9.50390625" style="365" customWidth="1"/>
    <col min="2" max="2" width="65.625" style="365" customWidth="1"/>
    <col min="3" max="5" width="14.625" style="365" customWidth="1"/>
    <col min="6" max="6" width="14.625" style="366" customWidth="1"/>
    <col min="7" max="7" width="9.00390625" style="39" customWidth="1"/>
    <col min="8" max="16384" width="9.375" style="39" customWidth="1"/>
  </cols>
  <sheetData>
    <row r="1" spans="1:6" ht="15.75" customHeight="1">
      <c r="A1" s="424" t="s">
        <v>50</v>
      </c>
      <c r="B1" s="424"/>
      <c r="C1" s="424"/>
      <c r="D1" s="424"/>
      <c r="E1" s="424"/>
      <c r="F1" s="424"/>
    </row>
    <row r="2" spans="1:6" ht="15.75" customHeight="1" thickBot="1">
      <c r="A2" s="426" t="s">
        <v>159</v>
      </c>
      <c r="B2" s="426"/>
      <c r="C2" s="78"/>
      <c r="D2" s="78"/>
      <c r="E2" s="78"/>
      <c r="F2" s="222" t="s">
        <v>316</v>
      </c>
    </row>
    <row r="3" spans="1:6" ht="37.5" customHeight="1" thickBot="1">
      <c r="A3" s="27" t="s">
        <v>105</v>
      </c>
      <c r="B3" s="28" t="s">
        <v>52</v>
      </c>
      <c r="C3" s="40" t="s">
        <v>445</v>
      </c>
      <c r="D3" s="40" t="s">
        <v>440</v>
      </c>
      <c r="E3" s="40" t="s">
        <v>441</v>
      </c>
      <c r="F3" s="40" t="s">
        <v>451</v>
      </c>
    </row>
    <row r="4" spans="1:6" s="41" customFormat="1" ht="12" customHeight="1" thickBot="1">
      <c r="A4" s="36">
        <v>1</v>
      </c>
      <c r="B4" s="37">
        <v>2</v>
      </c>
      <c r="C4" s="38">
        <v>3</v>
      </c>
      <c r="D4" s="38">
        <v>4</v>
      </c>
      <c r="E4" s="38">
        <v>5</v>
      </c>
      <c r="F4" s="38">
        <v>6</v>
      </c>
    </row>
    <row r="5" spans="1:6" s="1" customFormat="1" ht="12" customHeight="1" thickBot="1">
      <c r="A5" s="24" t="s">
        <v>53</v>
      </c>
      <c r="B5" s="23" t="s">
        <v>172</v>
      </c>
      <c r="C5" s="200">
        <f>+C6+C11+C20</f>
        <v>179868</v>
      </c>
      <c r="D5" s="200">
        <f>+D6+D11+D20</f>
        <v>179868</v>
      </c>
      <c r="E5" s="200">
        <f>+E6+E11+E20</f>
        <v>179868</v>
      </c>
      <c r="F5" s="200">
        <f>+F6+F11+F20</f>
        <v>191968</v>
      </c>
    </row>
    <row r="6" spans="1:6" s="1" customFormat="1" ht="12" customHeight="1" thickBot="1">
      <c r="A6" s="22" t="s">
        <v>54</v>
      </c>
      <c r="B6" s="177" t="s">
        <v>386</v>
      </c>
      <c r="C6" s="158">
        <f>+C7+C8+C9+C10</f>
        <v>5000</v>
      </c>
      <c r="D6" s="158">
        <f>+D7+D8+D9+D10</f>
        <v>5000</v>
      </c>
      <c r="E6" s="158">
        <f>+E7+E8+E9+E10</f>
        <v>5000</v>
      </c>
      <c r="F6" s="158">
        <f>+F7+F8+F9+F10</f>
        <v>5000</v>
      </c>
    </row>
    <row r="7" spans="1:6" s="1" customFormat="1" ht="12" customHeight="1">
      <c r="A7" s="15" t="s">
        <v>133</v>
      </c>
      <c r="B7" s="347" t="s">
        <v>91</v>
      </c>
      <c r="C7" s="159">
        <v>5000</v>
      </c>
      <c r="D7" s="159">
        <v>5000</v>
      </c>
      <c r="E7" s="159">
        <v>5000</v>
      </c>
      <c r="F7" s="159">
        <v>5000</v>
      </c>
    </row>
    <row r="8" spans="1:6" s="1" customFormat="1" ht="12" customHeight="1">
      <c r="A8" s="15" t="s">
        <v>134</v>
      </c>
      <c r="B8" s="191" t="s">
        <v>106</v>
      </c>
      <c r="C8" s="159"/>
      <c r="D8" s="159"/>
      <c r="E8" s="159"/>
      <c r="F8" s="159"/>
    </row>
    <row r="9" spans="1:6" s="1" customFormat="1" ht="12" customHeight="1">
      <c r="A9" s="15" t="s">
        <v>135</v>
      </c>
      <c r="B9" s="191" t="s">
        <v>173</v>
      </c>
      <c r="C9" s="159"/>
      <c r="D9" s="159"/>
      <c r="E9" s="159"/>
      <c r="F9" s="159"/>
    </row>
    <row r="10" spans="1:6" s="1" customFormat="1" ht="12" customHeight="1" thickBot="1">
      <c r="A10" s="15" t="s">
        <v>136</v>
      </c>
      <c r="B10" s="348" t="s">
        <v>174</v>
      </c>
      <c r="C10" s="159"/>
      <c r="D10" s="159"/>
      <c r="E10" s="159"/>
      <c r="F10" s="159"/>
    </row>
    <row r="11" spans="1:6" s="1" customFormat="1" ht="12" customHeight="1" thickBot="1">
      <c r="A11" s="22" t="s">
        <v>55</v>
      </c>
      <c r="B11" s="23" t="s">
        <v>175</v>
      </c>
      <c r="C11" s="201">
        <f>+C12+C13+C14+C15+C16+C17+C18+C19</f>
        <v>44868</v>
      </c>
      <c r="D11" s="201">
        <f>+D12+D13+D14+D15+D16+D17+D18+D19</f>
        <v>44868</v>
      </c>
      <c r="E11" s="201">
        <f>+E12+E13+E14+E15+E16+E17+E18+E19</f>
        <v>44868</v>
      </c>
      <c r="F11" s="201">
        <f>+F12+F13+F14+F15+F16+F17+F18+F19</f>
        <v>56968</v>
      </c>
    </row>
    <row r="12" spans="1:6" s="1" customFormat="1" ht="12" customHeight="1">
      <c r="A12" s="19" t="s">
        <v>107</v>
      </c>
      <c r="B12" s="11" t="s">
        <v>180</v>
      </c>
      <c r="C12" s="202"/>
      <c r="D12" s="202"/>
      <c r="E12" s="202"/>
      <c r="F12" s="202"/>
    </row>
    <row r="13" spans="1:6" s="1" customFormat="1" ht="12" customHeight="1">
      <c r="A13" s="15" t="s">
        <v>108</v>
      </c>
      <c r="B13" s="8" t="s">
        <v>181</v>
      </c>
      <c r="C13" s="203">
        <f>3700+300</f>
        <v>4000</v>
      </c>
      <c r="D13" s="203">
        <f>3700+300</f>
        <v>4000</v>
      </c>
      <c r="E13" s="203">
        <f>3700+300</f>
        <v>4000</v>
      </c>
      <c r="F13" s="203">
        <f>3700+300</f>
        <v>4000</v>
      </c>
    </row>
    <row r="14" spans="1:6" s="1" customFormat="1" ht="12" customHeight="1">
      <c r="A14" s="15" t="s">
        <v>109</v>
      </c>
      <c r="B14" s="8" t="s">
        <v>182</v>
      </c>
      <c r="C14" s="203">
        <f>22268+400</f>
        <v>22668</v>
      </c>
      <c r="D14" s="203">
        <f>22268+400</f>
        <v>22668</v>
      </c>
      <c r="E14" s="203">
        <f>22268+400</f>
        <v>22668</v>
      </c>
      <c r="F14" s="203">
        <f>22268+400</f>
        <v>22668</v>
      </c>
    </row>
    <row r="15" spans="1:6" s="1" customFormat="1" ht="12" customHeight="1">
      <c r="A15" s="15" t="s">
        <v>110</v>
      </c>
      <c r="B15" s="8" t="s">
        <v>183</v>
      </c>
      <c r="C15" s="203">
        <v>6771</v>
      </c>
      <c r="D15" s="203">
        <v>6771</v>
      </c>
      <c r="E15" s="203">
        <v>6771</v>
      </c>
      <c r="F15" s="203">
        <v>6771</v>
      </c>
    </row>
    <row r="16" spans="1:6" s="1" customFormat="1" ht="12" customHeight="1">
      <c r="A16" s="14" t="s">
        <v>176</v>
      </c>
      <c r="B16" s="7" t="s">
        <v>184</v>
      </c>
      <c r="C16" s="204">
        <v>1496</v>
      </c>
      <c r="D16" s="204">
        <v>1496</v>
      </c>
      <c r="E16" s="204">
        <v>1496</v>
      </c>
      <c r="F16" s="204">
        <v>1496</v>
      </c>
    </row>
    <row r="17" spans="1:6" s="1" customFormat="1" ht="12" customHeight="1">
      <c r="A17" s="15" t="s">
        <v>177</v>
      </c>
      <c r="B17" s="8" t="s">
        <v>255</v>
      </c>
      <c r="C17" s="203">
        <v>2233</v>
      </c>
      <c r="D17" s="203">
        <v>2233</v>
      </c>
      <c r="E17" s="203">
        <v>2233</v>
      </c>
      <c r="F17" s="203">
        <f>2233+7084+5016</f>
        <v>14333</v>
      </c>
    </row>
    <row r="18" spans="1:6" s="1" customFormat="1" ht="12" customHeight="1">
      <c r="A18" s="15" t="s">
        <v>178</v>
      </c>
      <c r="B18" s="8" t="s">
        <v>186</v>
      </c>
      <c r="C18" s="203">
        <v>7500</v>
      </c>
      <c r="D18" s="203">
        <v>7500</v>
      </c>
      <c r="E18" s="203">
        <v>7500</v>
      </c>
      <c r="F18" s="203">
        <v>7500</v>
      </c>
    </row>
    <row r="19" spans="1:6" s="1" customFormat="1" ht="12" customHeight="1" thickBot="1">
      <c r="A19" s="16" t="s">
        <v>179</v>
      </c>
      <c r="B19" s="9" t="s">
        <v>187</v>
      </c>
      <c r="C19" s="205">
        <v>200</v>
      </c>
      <c r="D19" s="205">
        <v>200</v>
      </c>
      <c r="E19" s="205">
        <v>200</v>
      </c>
      <c r="F19" s="205">
        <v>200</v>
      </c>
    </row>
    <row r="20" spans="1:6" s="1" customFormat="1" ht="12" customHeight="1" thickBot="1">
      <c r="A20" s="22" t="s">
        <v>188</v>
      </c>
      <c r="B20" s="23" t="s">
        <v>256</v>
      </c>
      <c r="C20" s="206">
        <v>130000</v>
      </c>
      <c r="D20" s="206">
        <v>130000</v>
      </c>
      <c r="E20" s="206">
        <v>130000</v>
      </c>
      <c r="F20" s="206">
        <v>130000</v>
      </c>
    </row>
    <row r="21" spans="1:6" s="1" customFormat="1" ht="12" customHeight="1" thickBot="1">
      <c r="A21" s="22" t="s">
        <v>57</v>
      </c>
      <c r="B21" s="23" t="s">
        <v>190</v>
      </c>
      <c r="C21" s="201">
        <f>+C22+C23+C24+C25+C26+C27+C28+C29</f>
        <v>64867</v>
      </c>
      <c r="D21" s="201">
        <f>+D22+D23+D24+D25+D26+D27+D28+D29</f>
        <v>64867</v>
      </c>
      <c r="E21" s="201">
        <f>+E22+E23+E24+E25+E26+E27+E28+E29</f>
        <v>66310</v>
      </c>
      <c r="F21" s="201">
        <f>+F22+F23+F24+F25+F26+F27+F28+F29</f>
        <v>76134</v>
      </c>
    </row>
    <row r="22" spans="1:6" s="1" customFormat="1" ht="12" customHeight="1">
      <c r="A22" s="17" t="s">
        <v>111</v>
      </c>
      <c r="B22" s="10" t="s">
        <v>196</v>
      </c>
      <c r="C22" s="207">
        <f>4205+3717+1737+1524+37476+16208</f>
        <v>64867</v>
      </c>
      <c r="D22" s="207">
        <f>4205+3717+1737+1524+37476+16208</f>
        <v>64867</v>
      </c>
      <c r="E22" s="207">
        <v>66310</v>
      </c>
      <c r="F22" s="207">
        <f>66310+9824</f>
        <v>76134</v>
      </c>
    </row>
    <row r="23" spans="1:6" s="1" customFormat="1" ht="12" customHeight="1">
      <c r="A23" s="15" t="s">
        <v>112</v>
      </c>
      <c r="B23" s="8" t="s">
        <v>197</v>
      </c>
      <c r="C23" s="203"/>
      <c r="D23" s="203"/>
      <c r="E23" s="203"/>
      <c r="F23" s="203"/>
    </row>
    <row r="24" spans="1:6" s="1" customFormat="1" ht="12" customHeight="1">
      <c r="A24" s="15" t="s">
        <v>113</v>
      </c>
      <c r="B24" s="8" t="s">
        <v>198</v>
      </c>
      <c r="C24" s="203"/>
      <c r="D24" s="203"/>
      <c r="E24" s="203"/>
      <c r="F24" s="203"/>
    </row>
    <row r="25" spans="1:6" s="1" customFormat="1" ht="12" customHeight="1">
      <c r="A25" s="18" t="s">
        <v>191</v>
      </c>
      <c r="B25" s="8" t="s">
        <v>116</v>
      </c>
      <c r="C25" s="208"/>
      <c r="D25" s="208"/>
      <c r="E25" s="208"/>
      <c r="F25" s="208"/>
    </row>
    <row r="26" spans="1:6" s="1" customFormat="1" ht="12" customHeight="1">
      <c r="A26" s="18" t="s">
        <v>192</v>
      </c>
      <c r="B26" s="8" t="s">
        <v>199</v>
      </c>
      <c r="C26" s="208"/>
      <c r="D26" s="208"/>
      <c r="E26" s="208"/>
      <c r="F26" s="208"/>
    </row>
    <row r="27" spans="1:6" s="1" customFormat="1" ht="12" customHeight="1">
      <c r="A27" s="15" t="s">
        <v>193</v>
      </c>
      <c r="B27" s="8" t="s">
        <v>200</v>
      </c>
      <c r="C27" s="203"/>
      <c r="D27" s="203"/>
      <c r="E27" s="203"/>
      <c r="F27" s="203"/>
    </row>
    <row r="28" spans="1:6" s="1" customFormat="1" ht="12" customHeight="1">
      <c r="A28" s="15" t="s">
        <v>194</v>
      </c>
      <c r="B28" s="8" t="s">
        <v>257</v>
      </c>
      <c r="C28" s="209"/>
      <c r="D28" s="209"/>
      <c r="E28" s="209"/>
      <c r="F28" s="209"/>
    </row>
    <row r="29" spans="1:6" s="1" customFormat="1" ht="12" customHeight="1" thickBot="1">
      <c r="A29" s="15" t="s">
        <v>195</v>
      </c>
      <c r="B29" s="13" t="s">
        <v>202</v>
      </c>
      <c r="C29" s="209"/>
      <c r="D29" s="209"/>
      <c r="E29" s="209"/>
      <c r="F29" s="209"/>
    </row>
    <row r="30" spans="1:6" s="1" customFormat="1" ht="12" customHeight="1" thickBot="1">
      <c r="A30" s="170" t="s">
        <v>58</v>
      </c>
      <c r="B30" s="23" t="s">
        <v>387</v>
      </c>
      <c r="C30" s="158">
        <f>+C31+C37</f>
        <v>4400</v>
      </c>
      <c r="D30" s="158">
        <f>+D31+D37</f>
        <v>4400</v>
      </c>
      <c r="E30" s="158">
        <f>+E31+E37</f>
        <v>40852</v>
      </c>
      <c r="F30" s="158">
        <f>+F31+F37</f>
        <v>41813</v>
      </c>
    </row>
    <row r="31" spans="1:6" s="1" customFormat="1" ht="12" customHeight="1">
      <c r="A31" s="171" t="s">
        <v>114</v>
      </c>
      <c r="B31" s="349" t="s">
        <v>388</v>
      </c>
      <c r="C31" s="168">
        <f>+C32+C33+C34+C35+C36</f>
        <v>4400</v>
      </c>
      <c r="D31" s="168">
        <f>+D32+D33+D34+D35+D36</f>
        <v>4400</v>
      </c>
      <c r="E31" s="168">
        <f>+E32+E33+E34+E35+E36</f>
        <v>4660</v>
      </c>
      <c r="F31" s="168">
        <f>+F32+F33+F34+F35+F36</f>
        <v>5621</v>
      </c>
    </row>
    <row r="32" spans="1:6" s="1" customFormat="1" ht="12" customHeight="1">
      <c r="A32" s="172" t="s">
        <v>117</v>
      </c>
      <c r="B32" s="178" t="s">
        <v>258</v>
      </c>
      <c r="C32" s="163">
        <v>4400</v>
      </c>
      <c r="D32" s="163">
        <v>4400</v>
      </c>
      <c r="E32" s="163">
        <v>4400</v>
      </c>
      <c r="F32" s="163">
        <v>4400</v>
      </c>
    </row>
    <row r="33" spans="1:6" s="1" customFormat="1" ht="12" customHeight="1">
      <c r="A33" s="172" t="s">
        <v>118</v>
      </c>
      <c r="B33" s="178" t="s">
        <v>259</v>
      </c>
      <c r="C33" s="163"/>
      <c r="D33" s="163"/>
      <c r="E33" s="163"/>
      <c r="F33" s="163"/>
    </row>
    <row r="34" spans="1:6" s="1" customFormat="1" ht="12" customHeight="1">
      <c r="A34" s="172" t="s">
        <v>119</v>
      </c>
      <c r="B34" s="178" t="s">
        <v>260</v>
      </c>
      <c r="C34" s="163"/>
      <c r="D34" s="163"/>
      <c r="E34" s="163"/>
      <c r="F34" s="163"/>
    </row>
    <row r="35" spans="1:6" s="1" customFormat="1" ht="12" customHeight="1">
      <c r="A35" s="172" t="s">
        <v>120</v>
      </c>
      <c r="B35" s="178" t="s">
        <v>261</v>
      </c>
      <c r="C35" s="163"/>
      <c r="D35" s="163"/>
      <c r="E35" s="163"/>
      <c r="F35" s="163"/>
    </row>
    <row r="36" spans="1:6" s="1" customFormat="1" ht="12" customHeight="1">
      <c r="A36" s="172" t="s">
        <v>203</v>
      </c>
      <c r="B36" s="178" t="s">
        <v>389</v>
      </c>
      <c r="C36" s="163"/>
      <c r="D36" s="163"/>
      <c r="E36" s="163">
        <v>260</v>
      </c>
      <c r="F36" s="163">
        <f>260+961</f>
        <v>1221</v>
      </c>
    </row>
    <row r="37" spans="1:6" s="1" customFormat="1" ht="12" customHeight="1">
      <c r="A37" s="172" t="s">
        <v>115</v>
      </c>
      <c r="B37" s="179" t="s">
        <v>390</v>
      </c>
      <c r="C37" s="167">
        <f>+C38+C39+C40+C41+C42</f>
        <v>0</v>
      </c>
      <c r="D37" s="167">
        <f>+D38+D39+D40+D41+D42</f>
        <v>0</v>
      </c>
      <c r="E37" s="167">
        <f>+E38+E39+E40+E41+E42</f>
        <v>36192</v>
      </c>
      <c r="F37" s="167">
        <f>+F38+F39+F40+F41+F42</f>
        <v>36192</v>
      </c>
    </row>
    <row r="38" spans="1:6" s="1" customFormat="1" ht="12" customHeight="1">
      <c r="A38" s="172" t="s">
        <v>123</v>
      </c>
      <c r="B38" s="178" t="s">
        <v>258</v>
      </c>
      <c r="C38" s="163"/>
      <c r="D38" s="163"/>
      <c r="E38" s="163"/>
      <c r="F38" s="163"/>
    </row>
    <row r="39" spans="1:6" s="1" customFormat="1" ht="12" customHeight="1">
      <c r="A39" s="172" t="s">
        <v>124</v>
      </c>
      <c r="B39" s="178" t="s">
        <v>259</v>
      </c>
      <c r="C39" s="163"/>
      <c r="D39" s="163"/>
      <c r="E39" s="163"/>
      <c r="F39" s="163"/>
    </row>
    <row r="40" spans="1:6" s="1" customFormat="1" ht="12" customHeight="1">
      <c r="A40" s="172" t="s">
        <v>125</v>
      </c>
      <c r="B40" s="178" t="s">
        <v>260</v>
      </c>
      <c r="C40" s="163"/>
      <c r="D40" s="163"/>
      <c r="E40" s="163"/>
      <c r="F40" s="163"/>
    </row>
    <row r="41" spans="1:6" s="1" customFormat="1" ht="12" customHeight="1">
      <c r="A41" s="172" t="s">
        <v>126</v>
      </c>
      <c r="B41" s="180" t="s">
        <v>261</v>
      </c>
      <c r="C41" s="163"/>
      <c r="D41" s="163"/>
      <c r="E41" s="163">
        <v>36192</v>
      </c>
      <c r="F41" s="163">
        <v>36192</v>
      </c>
    </row>
    <row r="42" spans="1:6" s="1" customFormat="1" ht="12" customHeight="1" thickBot="1">
      <c r="A42" s="173" t="s">
        <v>204</v>
      </c>
      <c r="B42" s="181" t="s">
        <v>391</v>
      </c>
      <c r="C42" s="164"/>
      <c r="D42" s="164"/>
      <c r="E42" s="164"/>
      <c r="F42" s="164"/>
    </row>
    <row r="43" spans="1:6" s="1" customFormat="1" ht="12" customHeight="1" thickBot="1">
      <c r="A43" s="22" t="s">
        <v>205</v>
      </c>
      <c r="B43" s="350" t="s">
        <v>262</v>
      </c>
      <c r="C43" s="158">
        <f>+C44+C45</f>
        <v>0</v>
      </c>
      <c r="D43" s="158">
        <f>+D44+D45</f>
        <v>0</v>
      </c>
      <c r="E43" s="158">
        <f>+E44+E45</f>
        <v>444</v>
      </c>
      <c r="F43" s="158">
        <f>+F44+F45</f>
        <v>444</v>
      </c>
    </row>
    <row r="44" spans="1:6" s="1" customFormat="1" ht="12" customHeight="1">
      <c r="A44" s="17" t="s">
        <v>121</v>
      </c>
      <c r="B44" s="191" t="s">
        <v>263</v>
      </c>
      <c r="C44" s="161"/>
      <c r="D44" s="161"/>
      <c r="E44" s="161">
        <v>200</v>
      </c>
      <c r="F44" s="161">
        <v>200</v>
      </c>
    </row>
    <row r="45" spans="1:6" s="1" customFormat="1" ht="12" customHeight="1" thickBot="1">
      <c r="A45" s="14" t="s">
        <v>122</v>
      </c>
      <c r="B45" s="186" t="s">
        <v>267</v>
      </c>
      <c r="C45" s="160"/>
      <c r="D45" s="160"/>
      <c r="E45" s="160">
        <v>244</v>
      </c>
      <c r="F45" s="160">
        <v>244</v>
      </c>
    </row>
    <row r="46" spans="1:6" s="1" customFormat="1" ht="12" customHeight="1" thickBot="1">
      <c r="A46" s="22" t="s">
        <v>60</v>
      </c>
      <c r="B46" s="350" t="s">
        <v>266</v>
      </c>
      <c r="C46" s="158">
        <f>+C47+C48+C49</f>
        <v>0</v>
      </c>
      <c r="D46" s="158">
        <f>+D47+D48+D49</f>
        <v>0</v>
      </c>
      <c r="E46" s="158">
        <f>+E47+E48+E49</f>
        <v>0</v>
      </c>
      <c r="F46" s="158">
        <f>+F47+F48+F49</f>
        <v>0</v>
      </c>
    </row>
    <row r="47" spans="1:6" s="1" customFormat="1" ht="12" customHeight="1">
      <c r="A47" s="17" t="s">
        <v>208</v>
      </c>
      <c r="B47" s="191" t="s">
        <v>206</v>
      </c>
      <c r="C47" s="169"/>
      <c r="D47" s="169"/>
      <c r="E47" s="169"/>
      <c r="F47" s="169"/>
    </row>
    <row r="48" spans="1:6" s="1" customFormat="1" ht="12" customHeight="1">
      <c r="A48" s="15" t="s">
        <v>209</v>
      </c>
      <c r="B48" s="178" t="s">
        <v>207</v>
      </c>
      <c r="C48" s="209"/>
      <c r="D48" s="209"/>
      <c r="E48" s="209"/>
      <c r="F48" s="209"/>
    </row>
    <row r="49" spans="1:6" s="1" customFormat="1" ht="12" customHeight="1" thickBot="1">
      <c r="A49" s="14" t="s">
        <v>325</v>
      </c>
      <c r="B49" s="186" t="s">
        <v>264</v>
      </c>
      <c r="C49" s="165"/>
      <c r="D49" s="165"/>
      <c r="E49" s="165"/>
      <c r="F49" s="165"/>
    </row>
    <row r="50" spans="1:8" s="1" customFormat="1" ht="17.25" customHeight="1" thickBot="1">
      <c r="A50" s="22" t="s">
        <v>210</v>
      </c>
      <c r="B50" s="351" t="s">
        <v>265</v>
      </c>
      <c r="C50" s="210"/>
      <c r="D50" s="210"/>
      <c r="E50" s="210"/>
      <c r="F50" s="210"/>
      <c r="H50" s="42"/>
    </row>
    <row r="51" spans="1:6" s="1" customFormat="1" ht="12" customHeight="1" thickBot="1">
      <c r="A51" s="22" t="s">
        <v>62</v>
      </c>
      <c r="B51" s="26" t="s">
        <v>211</v>
      </c>
      <c r="C51" s="211">
        <f>+C6+C11+C20+C21+C30+C43+C46+C50</f>
        <v>249135</v>
      </c>
      <c r="D51" s="211">
        <f>+D6+D11+D20+D21+D30+D43+D46+D50</f>
        <v>249135</v>
      </c>
      <c r="E51" s="211">
        <f>+E6+E11+E20+E21+E30+E43+E46+E50</f>
        <v>287474</v>
      </c>
      <c r="F51" s="211">
        <f>+F6+F11+F20+F21+F30+F43+F46+F50</f>
        <v>310359</v>
      </c>
    </row>
    <row r="52" spans="1:6" s="1" customFormat="1" ht="12" customHeight="1" thickBot="1">
      <c r="A52" s="182" t="s">
        <v>63</v>
      </c>
      <c r="B52" s="177" t="s">
        <v>268</v>
      </c>
      <c r="C52" s="212">
        <f>+C53+C59</f>
        <v>414638</v>
      </c>
      <c r="D52" s="212">
        <f>+D53+D59</f>
        <v>401012</v>
      </c>
      <c r="E52" s="212">
        <f>+E53+E59</f>
        <v>414553</v>
      </c>
      <c r="F52" s="212">
        <f>+F53+F59</f>
        <v>419448</v>
      </c>
    </row>
    <row r="53" spans="1:6" s="1" customFormat="1" ht="12" customHeight="1">
      <c r="A53" s="352" t="s">
        <v>155</v>
      </c>
      <c r="B53" s="349" t="s">
        <v>355</v>
      </c>
      <c r="C53" s="213">
        <f>+C54+C55+C56+C57+C58</f>
        <v>414638</v>
      </c>
      <c r="D53" s="213">
        <f>+D54+D55+D56+D57+D58</f>
        <v>401012</v>
      </c>
      <c r="E53" s="213">
        <f>+E54+E55+E56+E57+E58</f>
        <v>414553</v>
      </c>
      <c r="F53" s="213">
        <f>+F54+F55+F56+F57+F58</f>
        <v>419448</v>
      </c>
    </row>
    <row r="54" spans="1:6" s="1" customFormat="1" ht="12" customHeight="1">
      <c r="A54" s="183" t="s">
        <v>284</v>
      </c>
      <c r="B54" s="178" t="s">
        <v>270</v>
      </c>
      <c r="C54" s="209">
        <v>340000</v>
      </c>
      <c r="D54" s="209">
        <v>340000</v>
      </c>
      <c r="E54" s="209">
        <v>352912</v>
      </c>
      <c r="F54" s="209">
        <v>352912</v>
      </c>
    </row>
    <row r="55" spans="1:6" s="1" customFormat="1" ht="12" customHeight="1">
      <c r="A55" s="183" t="s">
        <v>285</v>
      </c>
      <c r="B55" s="178" t="s">
        <v>271</v>
      </c>
      <c r="C55" s="209"/>
      <c r="D55" s="209"/>
      <c r="E55" s="209"/>
      <c r="F55" s="209"/>
    </row>
    <row r="56" spans="1:6" s="1" customFormat="1" ht="12" customHeight="1">
      <c r="A56" s="183" t="s">
        <v>286</v>
      </c>
      <c r="B56" s="178" t="s">
        <v>272</v>
      </c>
      <c r="C56" s="209"/>
      <c r="D56" s="209"/>
      <c r="E56" s="209"/>
      <c r="F56" s="209"/>
    </row>
    <row r="57" spans="1:6" s="1" customFormat="1" ht="12" customHeight="1">
      <c r="A57" s="183" t="s">
        <v>287</v>
      </c>
      <c r="B57" s="178" t="s">
        <v>273</v>
      </c>
      <c r="C57" s="209"/>
      <c r="D57" s="209"/>
      <c r="E57" s="209"/>
      <c r="F57" s="209"/>
    </row>
    <row r="58" spans="1:6" s="1" customFormat="1" ht="12" customHeight="1">
      <c r="A58" s="183" t="s">
        <v>288</v>
      </c>
      <c r="B58" s="178" t="s">
        <v>413</v>
      </c>
      <c r="C58" s="209">
        <v>74638</v>
      </c>
      <c r="D58" s="209">
        <v>61012</v>
      </c>
      <c r="E58" s="209">
        <v>61641</v>
      </c>
      <c r="F58" s="209">
        <f>61641+4895</f>
        <v>66536</v>
      </c>
    </row>
    <row r="59" spans="1:6" s="1" customFormat="1" ht="12" customHeight="1">
      <c r="A59" s="184" t="s">
        <v>156</v>
      </c>
      <c r="B59" s="179" t="s">
        <v>354</v>
      </c>
      <c r="C59" s="214">
        <f>+C60+C61+C62+C63+C64</f>
        <v>0</v>
      </c>
      <c r="D59" s="214">
        <f>+D60+D61+D62+D63+D64</f>
        <v>0</v>
      </c>
      <c r="E59" s="214">
        <f>+E60+E61+E62+E63+E64</f>
        <v>0</v>
      </c>
      <c r="F59" s="214">
        <f>+F60+F61+F62+F63+F64</f>
        <v>0</v>
      </c>
    </row>
    <row r="60" spans="1:6" s="1" customFormat="1" ht="12" customHeight="1">
      <c r="A60" s="183" t="s">
        <v>289</v>
      </c>
      <c r="B60" s="178" t="s">
        <v>276</v>
      </c>
      <c r="C60" s="209"/>
      <c r="D60" s="209"/>
      <c r="E60" s="209"/>
      <c r="F60" s="209"/>
    </row>
    <row r="61" spans="1:6" s="1" customFormat="1" ht="12" customHeight="1">
      <c r="A61" s="183" t="s">
        <v>290</v>
      </c>
      <c r="B61" s="178" t="s">
        <v>277</v>
      </c>
      <c r="C61" s="209"/>
      <c r="D61" s="209"/>
      <c r="E61" s="209"/>
      <c r="F61" s="209"/>
    </row>
    <row r="62" spans="1:6" s="1" customFormat="1" ht="12" customHeight="1">
      <c r="A62" s="183" t="s">
        <v>291</v>
      </c>
      <c r="B62" s="178" t="s">
        <v>278</v>
      </c>
      <c r="C62" s="209"/>
      <c r="D62" s="209"/>
      <c r="E62" s="209"/>
      <c r="F62" s="209"/>
    </row>
    <row r="63" spans="1:6" s="1" customFormat="1" ht="12" customHeight="1">
      <c r="A63" s="183" t="s">
        <v>292</v>
      </c>
      <c r="B63" s="178" t="s">
        <v>279</v>
      </c>
      <c r="C63" s="209"/>
      <c r="D63" s="209"/>
      <c r="E63" s="209"/>
      <c r="F63" s="209"/>
    </row>
    <row r="64" spans="1:6" s="1" customFormat="1" ht="12" customHeight="1" thickBot="1">
      <c r="A64" s="185" t="s">
        <v>293</v>
      </c>
      <c r="B64" s="186" t="s">
        <v>280</v>
      </c>
      <c r="C64" s="215"/>
      <c r="D64" s="215"/>
      <c r="E64" s="215"/>
      <c r="F64" s="215"/>
    </row>
    <row r="65" spans="1:6" s="1" customFormat="1" ht="12" customHeight="1" thickBot="1">
      <c r="A65" s="187" t="s">
        <v>64</v>
      </c>
      <c r="B65" s="353" t="s">
        <v>352</v>
      </c>
      <c r="C65" s="212">
        <f>+C51+C52</f>
        <v>663773</v>
      </c>
      <c r="D65" s="212">
        <f>+D51+D52</f>
        <v>650147</v>
      </c>
      <c r="E65" s="212">
        <f>+E51+E52</f>
        <v>702027</v>
      </c>
      <c r="F65" s="212">
        <f>+F51+F52</f>
        <v>729807</v>
      </c>
    </row>
    <row r="66" spans="1:6" s="1" customFormat="1" ht="13.5" customHeight="1" thickBot="1">
      <c r="A66" s="188" t="s">
        <v>65</v>
      </c>
      <c r="B66" s="354" t="s">
        <v>282</v>
      </c>
      <c r="C66" s="223"/>
      <c r="D66" s="223"/>
      <c r="E66" s="223"/>
      <c r="F66" s="223"/>
    </row>
    <row r="67" spans="1:6" s="1" customFormat="1" ht="12" customHeight="1" thickBot="1">
      <c r="A67" s="187" t="s">
        <v>66</v>
      </c>
      <c r="B67" s="353" t="s">
        <v>353</v>
      </c>
      <c r="C67" s="224">
        <f>+C65+C66</f>
        <v>663773</v>
      </c>
      <c r="D67" s="224">
        <f>+D65+D66</f>
        <v>650147</v>
      </c>
      <c r="E67" s="224">
        <f>+E65+E66</f>
        <v>702027</v>
      </c>
      <c r="F67" s="224">
        <f>+F65+F66</f>
        <v>729807</v>
      </c>
    </row>
    <row r="68" spans="1:6" s="1" customFormat="1" ht="83.25" customHeight="1">
      <c r="A68" s="5"/>
      <c r="B68" s="6"/>
      <c r="C68" s="6"/>
      <c r="D68" s="6"/>
      <c r="E68" s="6"/>
      <c r="F68" s="216"/>
    </row>
    <row r="69" spans="1:6" ht="16.5" customHeight="1">
      <c r="A69" s="424" t="s">
        <v>82</v>
      </c>
      <c r="B69" s="424"/>
      <c r="C69" s="424"/>
      <c r="D69" s="424"/>
      <c r="E69" s="424"/>
      <c r="F69" s="424"/>
    </row>
    <row r="70" spans="1:6" s="229" customFormat="1" ht="16.5" customHeight="1" thickBot="1">
      <c r="A70" s="427" t="s">
        <v>160</v>
      </c>
      <c r="B70" s="427"/>
      <c r="C70" s="393"/>
      <c r="D70" s="393"/>
      <c r="E70" s="393"/>
      <c r="F70" s="77" t="s">
        <v>316</v>
      </c>
    </row>
    <row r="71" spans="1:6" ht="37.5" customHeight="1" thickBot="1">
      <c r="A71" s="27" t="s">
        <v>51</v>
      </c>
      <c r="B71" s="28" t="s">
        <v>83</v>
      </c>
      <c r="C71" s="40" t="s">
        <v>294</v>
      </c>
      <c r="D71" s="40" t="s">
        <v>440</v>
      </c>
      <c r="E71" s="40" t="s">
        <v>441</v>
      </c>
      <c r="F71" s="40" t="s">
        <v>451</v>
      </c>
    </row>
    <row r="72" spans="1:6" s="41" customFormat="1" ht="12" customHeight="1" thickBot="1">
      <c r="A72" s="36">
        <v>1</v>
      </c>
      <c r="B72" s="37">
        <v>2</v>
      </c>
      <c r="C72" s="38">
        <v>3</v>
      </c>
      <c r="D72" s="38">
        <v>4</v>
      </c>
      <c r="E72" s="38">
        <v>5</v>
      </c>
      <c r="F72" s="38">
        <v>6</v>
      </c>
    </row>
    <row r="73" spans="1:6" ht="12" customHeight="1" thickBot="1">
      <c r="A73" s="24" t="s">
        <v>53</v>
      </c>
      <c r="B73" s="32" t="s">
        <v>212</v>
      </c>
      <c r="C73" s="200">
        <f>+C74+C75+C76+C77+C78</f>
        <v>203383</v>
      </c>
      <c r="D73" s="200">
        <f>+D74+D75+D76+D77+D78</f>
        <v>207284</v>
      </c>
      <c r="E73" s="200">
        <f>+E74+E75+E76+E77+E78</f>
        <v>209767</v>
      </c>
      <c r="F73" s="200">
        <f>+F74+F75+F76+F77+F78</f>
        <v>237075</v>
      </c>
    </row>
    <row r="74" spans="1:6" ht="12" customHeight="1">
      <c r="A74" s="19" t="s">
        <v>127</v>
      </c>
      <c r="B74" s="11" t="s">
        <v>84</v>
      </c>
      <c r="C74" s="202">
        <f>30810+13839+3497+17719+2412+1236+4819+176</f>
        <v>74508</v>
      </c>
      <c r="D74" s="202">
        <v>62865</v>
      </c>
      <c r="E74" s="202">
        <v>63880</v>
      </c>
      <c r="F74" s="202">
        <f>63880+465+757+2953</f>
        <v>68055</v>
      </c>
    </row>
    <row r="75" spans="1:6" ht="12" customHeight="1">
      <c r="A75" s="15" t="s">
        <v>128</v>
      </c>
      <c r="B75" s="8" t="s">
        <v>213</v>
      </c>
      <c r="C75" s="203">
        <f>7703+3506+893+4376+635+317+1179+24</f>
        <v>18633</v>
      </c>
      <c r="D75" s="203">
        <v>15712</v>
      </c>
      <c r="E75" s="203">
        <v>15986</v>
      </c>
      <c r="F75" s="203">
        <f>15986+126+204+872</f>
        <v>17188</v>
      </c>
    </row>
    <row r="76" spans="1:6" ht="12" customHeight="1">
      <c r="A76" s="15" t="s">
        <v>129</v>
      </c>
      <c r="B76" s="8" t="s">
        <v>152</v>
      </c>
      <c r="C76" s="208">
        <f>85764+700</f>
        <v>86464</v>
      </c>
      <c r="D76" s="208">
        <v>85825</v>
      </c>
      <c r="E76" s="208">
        <v>86286</v>
      </c>
      <c r="F76" s="208">
        <f>86286+7500+7084+1070+5016</f>
        <v>106956</v>
      </c>
    </row>
    <row r="77" spans="1:6" ht="12" customHeight="1">
      <c r="A77" s="15" t="s">
        <v>130</v>
      </c>
      <c r="B77" s="12" t="s">
        <v>214</v>
      </c>
      <c r="C77" s="208"/>
      <c r="D77" s="208"/>
      <c r="E77" s="208"/>
      <c r="F77" s="208"/>
    </row>
    <row r="78" spans="1:6" ht="12" customHeight="1">
      <c r="A78" s="15" t="s">
        <v>138</v>
      </c>
      <c r="B78" s="21" t="s">
        <v>215</v>
      </c>
      <c r="C78" s="208">
        <v>23778</v>
      </c>
      <c r="D78" s="208">
        <f>SUM(D80:D85)</f>
        <v>42882</v>
      </c>
      <c r="E78" s="208">
        <f>SUM(E80:E85)</f>
        <v>43615</v>
      </c>
      <c r="F78" s="208">
        <f>SUM(F80:F85)</f>
        <v>44876</v>
      </c>
    </row>
    <row r="79" spans="1:6" ht="12" customHeight="1">
      <c r="A79" s="15" t="s">
        <v>131</v>
      </c>
      <c r="B79" s="8" t="s">
        <v>435</v>
      </c>
      <c r="C79" s="208"/>
      <c r="D79" s="208"/>
      <c r="E79" s="208"/>
      <c r="F79" s="208"/>
    </row>
    <row r="80" spans="1:6" ht="12" customHeight="1">
      <c r="A80" s="15" t="s">
        <v>132</v>
      </c>
      <c r="B80" s="81" t="s">
        <v>236</v>
      </c>
      <c r="C80" s="208">
        <v>7748</v>
      </c>
      <c r="D80" s="208">
        <v>7748</v>
      </c>
      <c r="E80" s="208">
        <v>8481</v>
      </c>
      <c r="F80" s="208">
        <f>8481+1261</f>
        <v>9742</v>
      </c>
    </row>
    <row r="81" spans="1:6" ht="12" customHeight="1">
      <c r="A81" s="15" t="s">
        <v>139</v>
      </c>
      <c r="B81" s="81" t="s">
        <v>295</v>
      </c>
      <c r="C81" s="208">
        <v>10280</v>
      </c>
      <c r="D81" s="208">
        <v>29384</v>
      </c>
      <c r="E81" s="208">
        <v>29384</v>
      </c>
      <c r="F81" s="208">
        <v>29384</v>
      </c>
    </row>
    <row r="82" spans="1:6" ht="12" customHeight="1">
      <c r="A82" s="15" t="s">
        <v>140</v>
      </c>
      <c r="B82" s="82" t="s">
        <v>237</v>
      </c>
      <c r="C82" s="208">
        <f>5900-150</f>
        <v>5750</v>
      </c>
      <c r="D82" s="208">
        <f>5900-150</f>
        <v>5750</v>
      </c>
      <c r="E82" s="208">
        <f>5900-150</f>
        <v>5750</v>
      </c>
      <c r="F82" s="208">
        <f>5900-150</f>
        <v>5750</v>
      </c>
    </row>
    <row r="83" spans="1:6" ht="12" customHeight="1">
      <c r="A83" s="14" t="s">
        <v>141</v>
      </c>
      <c r="B83" s="83" t="s">
        <v>238</v>
      </c>
      <c r="C83" s="208"/>
      <c r="D83" s="208"/>
      <c r="E83" s="208"/>
      <c r="F83" s="208"/>
    </row>
    <row r="84" spans="1:6" ht="12" customHeight="1">
      <c r="A84" s="15" t="s">
        <v>142</v>
      </c>
      <c r="B84" s="83" t="s">
        <v>239</v>
      </c>
      <c r="C84" s="208"/>
      <c r="D84" s="208"/>
      <c r="E84" s="208"/>
      <c r="F84" s="208"/>
    </row>
    <row r="85" spans="1:6" ht="12" customHeight="1" thickBot="1">
      <c r="A85" s="20" t="s">
        <v>144</v>
      </c>
      <c r="B85" s="84" t="s">
        <v>240</v>
      </c>
      <c r="C85" s="217"/>
      <c r="D85" s="217"/>
      <c r="E85" s="217"/>
      <c r="F85" s="217"/>
    </row>
    <row r="86" spans="1:6" ht="12" customHeight="1" thickBot="1">
      <c r="A86" s="22" t="s">
        <v>54</v>
      </c>
      <c r="B86" s="31" t="s">
        <v>326</v>
      </c>
      <c r="C86" s="201">
        <f>+C87+C88+C89</f>
        <v>307754</v>
      </c>
      <c r="D86" s="201">
        <f>+D87+D88+D89</f>
        <v>307754</v>
      </c>
      <c r="E86" s="201">
        <f>+E87+E88+E89</f>
        <v>344190</v>
      </c>
      <c r="F86" s="201">
        <f>+F87+F88+F89</f>
        <v>376133</v>
      </c>
    </row>
    <row r="87" spans="1:6" ht="12" customHeight="1">
      <c r="A87" s="17" t="s">
        <v>133</v>
      </c>
      <c r="B87" s="8" t="s">
        <v>296</v>
      </c>
      <c r="C87" s="207">
        <v>285754</v>
      </c>
      <c r="D87" s="207">
        <v>285754</v>
      </c>
      <c r="E87" s="207">
        <v>322190</v>
      </c>
      <c r="F87" s="207">
        <f>322190+27702</f>
        <v>349892</v>
      </c>
    </row>
    <row r="88" spans="1:6" ht="12" customHeight="1">
      <c r="A88" s="17" t="s">
        <v>134</v>
      </c>
      <c r="B88" s="13" t="s">
        <v>217</v>
      </c>
      <c r="C88" s="203">
        <v>22000</v>
      </c>
      <c r="D88" s="203">
        <v>22000</v>
      </c>
      <c r="E88" s="203">
        <v>22000</v>
      </c>
      <c r="F88" s="203">
        <v>22000</v>
      </c>
    </row>
    <row r="89" spans="1:6" ht="12" customHeight="1">
      <c r="A89" s="17" t="s">
        <v>135</v>
      </c>
      <c r="B89" s="178" t="s">
        <v>327</v>
      </c>
      <c r="C89" s="159"/>
      <c r="D89" s="159"/>
      <c r="E89" s="159"/>
      <c r="F89" s="159">
        <f>SUM(F90:F96)</f>
        <v>4241</v>
      </c>
    </row>
    <row r="90" spans="1:6" ht="12" customHeight="1">
      <c r="A90" s="17" t="s">
        <v>136</v>
      </c>
      <c r="B90" s="178" t="s">
        <v>392</v>
      </c>
      <c r="C90" s="159"/>
      <c r="D90" s="159"/>
      <c r="E90" s="159"/>
      <c r="F90" s="159"/>
    </row>
    <row r="91" spans="1:6" ht="12" customHeight="1">
      <c r="A91" s="17" t="s">
        <v>137</v>
      </c>
      <c r="B91" s="178" t="s">
        <v>328</v>
      </c>
      <c r="C91" s="159"/>
      <c r="D91" s="159"/>
      <c r="E91" s="159"/>
      <c r="F91" s="159">
        <v>4241</v>
      </c>
    </row>
    <row r="92" spans="1:6" ht="15.75">
      <c r="A92" s="17" t="s">
        <v>143</v>
      </c>
      <c r="B92" s="178" t="s">
        <v>329</v>
      </c>
      <c r="C92" s="159"/>
      <c r="D92" s="159"/>
      <c r="E92" s="159"/>
      <c r="F92" s="159"/>
    </row>
    <row r="93" spans="1:6" ht="12" customHeight="1">
      <c r="A93" s="17" t="s">
        <v>145</v>
      </c>
      <c r="B93" s="355" t="s">
        <v>300</v>
      </c>
      <c r="C93" s="159"/>
      <c r="D93" s="159"/>
      <c r="E93" s="159"/>
      <c r="F93" s="159"/>
    </row>
    <row r="94" spans="1:6" ht="12" customHeight="1">
      <c r="A94" s="17" t="s">
        <v>218</v>
      </c>
      <c r="B94" s="355" t="s">
        <v>301</v>
      </c>
      <c r="C94" s="159"/>
      <c r="D94" s="159"/>
      <c r="E94" s="159"/>
      <c r="F94" s="159"/>
    </row>
    <row r="95" spans="1:6" ht="20.25" customHeight="1">
      <c r="A95" s="17" t="s">
        <v>219</v>
      </c>
      <c r="B95" s="355" t="s">
        <v>299</v>
      </c>
      <c r="C95" s="159"/>
      <c r="D95" s="159"/>
      <c r="E95" s="159"/>
      <c r="F95" s="159"/>
    </row>
    <row r="96" spans="1:6" ht="30" customHeight="1" thickBot="1">
      <c r="A96" s="14" t="s">
        <v>220</v>
      </c>
      <c r="B96" s="356" t="s">
        <v>298</v>
      </c>
      <c r="C96" s="162"/>
      <c r="D96" s="162"/>
      <c r="E96" s="162"/>
      <c r="F96" s="162"/>
    </row>
    <row r="97" spans="1:6" ht="12" customHeight="1" thickBot="1">
      <c r="A97" s="22" t="s">
        <v>55</v>
      </c>
      <c r="B97" s="73" t="s">
        <v>330</v>
      </c>
      <c r="C97" s="201">
        <f>+C98+C99</f>
        <v>77998</v>
      </c>
      <c r="D97" s="201">
        <f>+D98+D99</f>
        <v>74097</v>
      </c>
      <c r="E97" s="201">
        <f>+E98+E99</f>
        <v>86429</v>
      </c>
      <c r="F97" s="201">
        <f>+F98+F99</f>
        <v>50063</v>
      </c>
    </row>
    <row r="98" spans="1:6" ht="12" customHeight="1">
      <c r="A98" s="17" t="s">
        <v>107</v>
      </c>
      <c r="B98" s="10" t="s">
        <v>95</v>
      </c>
      <c r="C98" s="207">
        <v>77998</v>
      </c>
      <c r="D98" s="207">
        <v>74097</v>
      </c>
      <c r="E98" s="207">
        <v>86429</v>
      </c>
      <c r="F98" s="207">
        <f>86429-36366</f>
        <v>50063</v>
      </c>
    </row>
    <row r="99" spans="1:6" ht="12" customHeight="1" thickBot="1">
      <c r="A99" s="18" t="s">
        <v>108</v>
      </c>
      <c r="B99" s="13" t="s">
        <v>96</v>
      </c>
      <c r="C99" s="208"/>
      <c r="D99" s="208"/>
      <c r="E99" s="208"/>
      <c r="F99" s="208"/>
    </row>
    <row r="100" spans="1:6" s="176" customFormat="1" ht="12" customHeight="1" thickBot="1">
      <c r="A100" s="182" t="s">
        <v>56</v>
      </c>
      <c r="B100" s="177" t="s">
        <v>302</v>
      </c>
      <c r="C100" s="367"/>
      <c r="D100" s="367"/>
      <c r="E100" s="367"/>
      <c r="F100" s="367"/>
    </row>
    <row r="101" spans="1:6" ht="12" customHeight="1" thickBot="1">
      <c r="A101" s="174" t="s">
        <v>57</v>
      </c>
      <c r="B101" s="175" t="s">
        <v>164</v>
      </c>
      <c r="C101" s="200">
        <f>+C73+C86+C97+C100</f>
        <v>589135</v>
      </c>
      <c r="D101" s="200">
        <f>+D73+D86+D97+D100</f>
        <v>589135</v>
      </c>
      <c r="E101" s="200">
        <f>+E73+E86+E97+E100</f>
        <v>640386</v>
      </c>
      <c r="F101" s="200">
        <f>+F73+F86+F97+F100</f>
        <v>663271</v>
      </c>
    </row>
    <row r="102" spans="1:6" ht="12" customHeight="1" thickBot="1">
      <c r="A102" s="182" t="s">
        <v>58</v>
      </c>
      <c r="B102" s="177" t="s">
        <v>393</v>
      </c>
      <c r="C102" s="201">
        <f>+C103+C111</f>
        <v>74638</v>
      </c>
      <c r="D102" s="201">
        <f>+D103+D111</f>
        <v>61012</v>
      </c>
      <c r="E102" s="201">
        <f>+E103+E111</f>
        <v>61641</v>
      </c>
      <c r="F102" s="201">
        <f>+F103+F111</f>
        <v>66536</v>
      </c>
    </row>
    <row r="103" spans="1:6" ht="12" customHeight="1" thickBot="1">
      <c r="A103" s="198" t="s">
        <v>114</v>
      </c>
      <c r="B103" s="357" t="s">
        <v>394</v>
      </c>
      <c r="C103" s="383">
        <f>+C104+C105+C106+C107+C108+C109+C110</f>
        <v>74638</v>
      </c>
      <c r="D103" s="383">
        <f>+D104+D105+D106+D107+D108+D109+D110</f>
        <v>61012</v>
      </c>
      <c r="E103" s="383">
        <f>+E104+E105+E106+E107+E108+E109+E110</f>
        <v>61641</v>
      </c>
      <c r="F103" s="383">
        <f>+F104+F105+F106+F107+F108+F109+F110</f>
        <v>66536</v>
      </c>
    </row>
    <row r="104" spans="1:6" ht="12" customHeight="1">
      <c r="A104" s="190" t="s">
        <v>117</v>
      </c>
      <c r="B104" s="191" t="s">
        <v>303</v>
      </c>
      <c r="C104" s="225"/>
      <c r="D104" s="225"/>
      <c r="E104" s="225"/>
      <c r="F104" s="225"/>
    </row>
    <row r="105" spans="1:6" ht="12" customHeight="1">
      <c r="A105" s="183" t="s">
        <v>118</v>
      </c>
      <c r="B105" s="178" t="s">
        <v>304</v>
      </c>
      <c r="C105" s="226"/>
      <c r="D105" s="226"/>
      <c r="E105" s="226"/>
      <c r="F105" s="226"/>
    </row>
    <row r="106" spans="1:6" ht="12" customHeight="1">
      <c r="A106" s="183" t="s">
        <v>119</v>
      </c>
      <c r="B106" s="178" t="s">
        <v>305</v>
      </c>
      <c r="C106" s="226"/>
      <c r="D106" s="226"/>
      <c r="E106" s="226"/>
      <c r="F106" s="226"/>
    </row>
    <row r="107" spans="1:6" ht="12" customHeight="1">
      <c r="A107" s="183" t="s">
        <v>120</v>
      </c>
      <c r="B107" s="178" t="s">
        <v>306</v>
      </c>
      <c r="C107" s="226"/>
      <c r="D107" s="226"/>
      <c r="E107" s="226"/>
      <c r="F107" s="226"/>
    </row>
    <row r="108" spans="1:6" ht="12" customHeight="1">
      <c r="A108" s="183" t="s">
        <v>203</v>
      </c>
      <c r="B108" s="178" t="s">
        <v>307</v>
      </c>
      <c r="C108" s="226"/>
      <c r="D108" s="226"/>
      <c r="E108" s="226"/>
      <c r="F108" s="226"/>
    </row>
    <row r="109" spans="1:6" ht="12" customHeight="1">
      <c r="A109" s="183" t="s">
        <v>221</v>
      </c>
      <c r="B109" s="178" t="s">
        <v>412</v>
      </c>
      <c r="C109" s="390">
        <v>74638</v>
      </c>
      <c r="D109" s="390">
        <v>61012</v>
      </c>
      <c r="E109" s="390">
        <v>61641</v>
      </c>
      <c r="F109" s="390">
        <f>61641+4895</f>
        <v>66536</v>
      </c>
    </row>
    <row r="110" spans="1:6" ht="12" customHeight="1" thickBot="1">
      <c r="A110" s="192" t="s">
        <v>222</v>
      </c>
      <c r="B110" s="193" t="s">
        <v>309</v>
      </c>
      <c r="C110" s="227"/>
      <c r="D110" s="227"/>
      <c r="E110" s="227"/>
      <c r="F110" s="227"/>
    </row>
    <row r="111" spans="1:6" ht="12" customHeight="1" thickBot="1">
      <c r="A111" s="198" t="s">
        <v>115</v>
      </c>
      <c r="B111" s="357" t="s">
        <v>395</v>
      </c>
      <c r="C111" s="383">
        <f>+C112+C113+C114+C115+C116+C117+C118+C119</f>
        <v>0</v>
      </c>
      <c r="D111" s="383">
        <f>+D112+D113+D114+D115+D116+D117+D118+D119</f>
        <v>0</v>
      </c>
      <c r="E111" s="383">
        <f>+E112+E113+E114+E115+E116+E117+E118+E119</f>
        <v>0</v>
      </c>
      <c r="F111" s="383">
        <f>+F112+F113+F114+F115+F116+F117+F118+F119</f>
        <v>0</v>
      </c>
    </row>
    <row r="112" spans="1:6" ht="12" customHeight="1">
      <c r="A112" s="190" t="s">
        <v>123</v>
      </c>
      <c r="B112" s="191" t="s">
        <v>303</v>
      </c>
      <c r="C112" s="225"/>
      <c r="D112" s="225"/>
      <c r="E112" s="225"/>
      <c r="F112" s="225"/>
    </row>
    <row r="113" spans="1:6" ht="12" customHeight="1">
      <c r="A113" s="183" t="s">
        <v>124</v>
      </c>
      <c r="B113" s="178" t="s">
        <v>310</v>
      </c>
      <c r="C113" s="226"/>
      <c r="D113" s="226"/>
      <c r="E113" s="226"/>
      <c r="F113" s="226"/>
    </row>
    <row r="114" spans="1:6" ht="12" customHeight="1">
      <c r="A114" s="183" t="s">
        <v>125</v>
      </c>
      <c r="B114" s="178" t="s">
        <v>305</v>
      </c>
      <c r="C114" s="226"/>
      <c r="D114" s="226"/>
      <c r="E114" s="226"/>
      <c r="F114" s="226"/>
    </row>
    <row r="115" spans="1:6" ht="12" customHeight="1">
      <c r="A115" s="183" t="s">
        <v>126</v>
      </c>
      <c r="B115" s="178" t="s">
        <v>306</v>
      </c>
      <c r="C115" s="226"/>
      <c r="D115" s="226"/>
      <c r="E115" s="226"/>
      <c r="F115" s="226"/>
    </row>
    <row r="116" spans="1:6" ht="12" customHeight="1">
      <c r="A116" s="183" t="s">
        <v>204</v>
      </c>
      <c r="B116" s="178" t="s">
        <v>307</v>
      </c>
      <c r="C116" s="226"/>
      <c r="D116" s="226"/>
      <c r="E116" s="226"/>
      <c r="F116" s="226"/>
    </row>
    <row r="117" spans="1:6" ht="12" customHeight="1">
      <c r="A117" s="183" t="s">
        <v>223</v>
      </c>
      <c r="B117" s="178" t="s">
        <v>311</v>
      </c>
      <c r="C117" s="226"/>
      <c r="D117" s="226"/>
      <c r="E117" s="226"/>
      <c r="F117" s="226"/>
    </row>
    <row r="118" spans="1:6" ht="12" customHeight="1">
      <c r="A118" s="183" t="s">
        <v>224</v>
      </c>
      <c r="B118" s="178" t="s">
        <v>309</v>
      </c>
      <c r="C118" s="226"/>
      <c r="D118" s="226"/>
      <c r="E118" s="226"/>
      <c r="F118" s="226"/>
    </row>
    <row r="119" spans="1:6" ht="12" customHeight="1" thickBot="1">
      <c r="A119" s="192" t="s">
        <v>225</v>
      </c>
      <c r="B119" s="193" t="s">
        <v>396</v>
      </c>
      <c r="C119" s="227"/>
      <c r="D119" s="227"/>
      <c r="E119" s="227"/>
      <c r="F119" s="227"/>
    </row>
    <row r="120" spans="1:6" ht="12" customHeight="1" thickBot="1">
      <c r="A120" s="182" t="s">
        <v>59</v>
      </c>
      <c r="B120" s="353" t="s">
        <v>312</v>
      </c>
      <c r="C120" s="218">
        <f>+C101+C102</f>
        <v>663773</v>
      </c>
      <c r="D120" s="218">
        <f>+D101+D102</f>
        <v>650147</v>
      </c>
      <c r="E120" s="218">
        <f>+E101+E102</f>
        <v>702027</v>
      </c>
      <c r="F120" s="218">
        <f>+F101+F102</f>
        <v>729807</v>
      </c>
    </row>
    <row r="121" spans="1:12" ht="15" customHeight="1" thickBot="1">
      <c r="A121" s="182" t="s">
        <v>60</v>
      </c>
      <c r="B121" s="353" t="s">
        <v>313</v>
      </c>
      <c r="C121" s="219"/>
      <c r="D121" s="219"/>
      <c r="E121" s="219"/>
      <c r="F121" s="219"/>
      <c r="I121" s="42"/>
      <c r="J121" s="74"/>
      <c r="K121" s="74"/>
      <c r="L121" s="74"/>
    </row>
    <row r="122" spans="1:6" s="1" customFormat="1" ht="12.75" customHeight="1" thickBot="1">
      <c r="A122" s="194" t="s">
        <v>61</v>
      </c>
      <c r="B122" s="354" t="s">
        <v>314</v>
      </c>
      <c r="C122" s="212">
        <f>+C120+C121</f>
        <v>663773</v>
      </c>
      <c r="D122" s="212">
        <f>+D120+D121</f>
        <v>650147</v>
      </c>
      <c r="E122" s="212">
        <f>+E120+E121</f>
        <v>702027</v>
      </c>
      <c r="F122" s="212">
        <f>+F120+F121</f>
        <v>729807</v>
      </c>
    </row>
    <row r="123" spans="1:6" ht="7.5" customHeight="1">
      <c r="A123" s="358"/>
      <c r="B123" s="358"/>
      <c r="C123" s="358"/>
      <c r="D123" s="358"/>
      <c r="E123" s="358"/>
      <c r="F123" s="359"/>
    </row>
    <row r="124" spans="1:6" ht="15.75">
      <c r="A124" s="428" t="s">
        <v>167</v>
      </c>
      <c r="B124" s="428"/>
      <c r="C124" s="428"/>
      <c r="D124" s="428"/>
      <c r="E124" s="428"/>
      <c r="F124" s="428"/>
    </row>
    <row r="125" spans="1:6" ht="15" customHeight="1" thickBot="1">
      <c r="A125" s="426" t="s">
        <v>161</v>
      </c>
      <c r="B125" s="426"/>
      <c r="C125" s="78"/>
      <c r="D125" s="78"/>
      <c r="E125" s="78"/>
      <c r="F125" s="222" t="s">
        <v>316</v>
      </c>
    </row>
    <row r="126" spans="1:7" ht="22.5" customHeight="1" thickBot="1">
      <c r="A126" s="22">
        <v>1</v>
      </c>
      <c r="B126" s="31" t="s">
        <v>231</v>
      </c>
      <c r="C126" s="220">
        <f>+C51-C101</f>
        <v>-340000</v>
      </c>
      <c r="D126" s="220">
        <f>+D51-D101</f>
        <v>-340000</v>
      </c>
      <c r="E126" s="220">
        <f>+E51-E101</f>
        <v>-352912</v>
      </c>
      <c r="F126" s="220">
        <f>+F51-F101</f>
        <v>-352912</v>
      </c>
      <c r="G126" s="76"/>
    </row>
    <row r="127" spans="1:6" ht="7.5" customHeight="1">
      <c r="A127" s="358"/>
      <c r="B127" s="358"/>
      <c r="C127" s="358"/>
      <c r="D127" s="358"/>
      <c r="E127" s="358"/>
      <c r="F127" s="359"/>
    </row>
    <row r="128" spans="1:8" ht="15.75">
      <c r="A128" s="422" t="s">
        <v>315</v>
      </c>
      <c r="B128" s="422"/>
      <c r="C128" s="422"/>
      <c r="D128" s="422"/>
      <c r="E128" s="422"/>
      <c r="F128" s="422"/>
      <c r="G128"/>
      <c r="H128"/>
    </row>
    <row r="129" spans="1:6" ht="12.75" customHeight="1" thickBot="1">
      <c r="A129" s="425" t="s">
        <v>162</v>
      </c>
      <c r="B129" s="425"/>
      <c r="C129" s="392"/>
      <c r="D129" s="392"/>
      <c r="E129" s="392"/>
      <c r="F129" s="228" t="s">
        <v>316</v>
      </c>
    </row>
    <row r="130" spans="1:6" ht="13.5" customHeight="1" thickBot="1">
      <c r="A130" s="182" t="s">
        <v>53</v>
      </c>
      <c r="B130" s="195" t="s">
        <v>397</v>
      </c>
      <c r="C130" s="395"/>
      <c r="D130" s="395"/>
      <c r="E130" s="395"/>
      <c r="F130" s="218">
        <f>IF('2.1.sz.mell  '!C31&lt;&gt;"-",'2.1.sz.mell  '!C31,0)</f>
        <v>0</v>
      </c>
    </row>
    <row r="131" spans="1:6" ht="13.5" customHeight="1" thickBot="1">
      <c r="A131" s="182" t="s">
        <v>54</v>
      </c>
      <c r="B131" s="195" t="s">
        <v>398</v>
      </c>
      <c r="C131" s="395"/>
      <c r="D131" s="395"/>
      <c r="E131" s="395"/>
      <c r="F131" s="218">
        <f>IF('2.2.sz.mell  '!C35&lt;&gt;"-",'2.2.sz.mell  '!C35,0)</f>
        <v>0</v>
      </c>
    </row>
    <row r="132" spans="1:6" ht="13.5" customHeight="1" thickBot="1">
      <c r="A132" s="182" t="s">
        <v>55</v>
      </c>
      <c r="B132" s="195" t="s">
        <v>331</v>
      </c>
      <c r="C132" s="395"/>
      <c r="D132" s="395"/>
      <c r="E132" s="395"/>
      <c r="F132" s="218">
        <f>F131+F130</f>
        <v>0</v>
      </c>
    </row>
    <row r="133" spans="1:6" ht="7.5" customHeight="1">
      <c r="A133" s="360"/>
      <c r="B133" s="361"/>
      <c r="C133" s="361"/>
      <c r="D133" s="361"/>
      <c r="E133" s="361"/>
      <c r="F133" s="362"/>
    </row>
    <row r="134" spans="1:6" ht="15.75">
      <c r="A134" s="423" t="s">
        <v>317</v>
      </c>
      <c r="B134" s="423"/>
      <c r="C134" s="423"/>
      <c r="D134" s="423"/>
      <c r="E134" s="423"/>
      <c r="F134" s="423"/>
    </row>
    <row r="135" spans="1:6" ht="12.75" customHeight="1" thickBot="1">
      <c r="A135" s="425" t="s">
        <v>318</v>
      </c>
      <c r="B135" s="425"/>
      <c r="C135" s="392"/>
      <c r="D135" s="392"/>
      <c r="E135" s="392"/>
      <c r="F135" s="228" t="s">
        <v>316</v>
      </c>
    </row>
    <row r="136" spans="1:6" ht="12.75" customHeight="1" thickBot="1">
      <c r="A136" s="182" t="s">
        <v>53</v>
      </c>
      <c r="B136" s="195" t="s">
        <v>399</v>
      </c>
      <c r="C136" s="218">
        <f>+C137-C140</f>
        <v>340000</v>
      </c>
      <c r="D136" s="218">
        <f>+D137-D140</f>
        <v>340000</v>
      </c>
      <c r="E136" s="218">
        <f>+E137-E140</f>
        <v>352912</v>
      </c>
      <c r="F136" s="218">
        <f>+F137-F140</f>
        <v>352912</v>
      </c>
    </row>
    <row r="137" spans="1:6" ht="12.75" customHeight="1" thickBot="1">
      <c r="A137" s="197" t="s">
        <v>127</v>
      </c>
      <c r="B137" s="363" t="s">
        <v>319</v>
      </c>
      <c r="C137" s="382">
        <f>+C52</f>
        <v>414638</v>
      </c>
      <c r="D137" s="382">
        <f>+D52</f>
        <v>401012</v>
      </c>
      <c r="E137" s="382">
        <f>+E52</f>
        <v>414553</v>
      </c>
      <c r="F137" s="382">
        <f>+F52</f>
        <v>419448</v>
      </c>
    </row>
    <row r="138" spans="1:6" ht="12.75" customHeight="1" thickBot="1">
      <c r="A138" s="198" t="s">
        <v>232</v>
      </c>
      <c r="B138" s="364" t="s">
        <v>320</v>
      </c>
      <c r="C138" s="221">
        <f>+'2.1.sz.mell  '!C26</f>
        <v>106884</v>
      </c>
      <c r="D138" s="221">
        <f>+'2.1.sz.mell  '!D26</f>
        <v>93258</v>
      </c>
      <c r="E138" s="221">
        <f>+'2.1.sz.mell  '!E26</f>
        <v>106799</v>
      </c>
      <c r="F138" s="221">
        <f>+'2.1.sz.mell  '!F26</f>
        <v>79751</v>
      </c>
    </row>
    <row r="139" spans="1:6" ht="12.75" customHeight="1" thickBot="1">
      <c r="A139" s="198" t="s">
        <v>233</v>
      </c>
      <c r="B139" s="364" t="s">
        <v>321</v>
      </c>
      <c r="C139" s="221">
        <f>+'2.2.sz.mell  '!C30</f>
        <v>307754</v>
      </c>
      <c r="D139" s="221">
        <f>+'2.2.sz.mell  '!D30</f>
        <v>307754</v>
      </c>
      <c r="E139" s="221">
        <f>+'2.2.sz.mell  '!E30</f>
        <v>307754</v>
      </c>
      <c r="F139" s="221">
        <f>+'2.2.sz.mell  '!F30</f>
        <v>339697</v>
      </c>
    </row>
    <row r="140" spans="1:6" ht="12.75" customHeight="1" thickBot="1">
      <c r="A140" s="197" t="s">
        <v>128</v>
      </c>
      <c r="B140" s="363" t="s">
        <v>322</v>
      </c>
      <c r="C140" s="382">
        <f>+C102</f>
        <v>74638</v>
      </c>
      <c r="D140" s="382">
        <f>+D102</f>
        <v>61012</v>
      </c>
      <c r="E140" s="382">
        <f>+E102</f>
        <v>61641</v>
      </c>
      <c r="F140" s="382">
        <f>+F102</f>
        <v>66536</v>
      </c>
    </row>
    <row r="141" spans="1:6" ht="12.75" customHeight="1" thickBot="1">
      <c r="A141" s="198" t="s">
        <v>234</v>
      </c>
      <c r="B141" s="364" t="s">
        <v>323</v>
      </c>
      <c r="C141" s="221">
        <f>+'2.1.sz.mell  '!H26</f>
        <v>74638</v>
      </c>
      <c r="D141" s="221">
        <f>+'2.1.sz.mell  '!I26</f>
        <v>61012</v>
      </c>
      <c r="E141" s="221">
        <f>+'2.1.sz.mell  '!J26</f>
        <v>61641</v>
      </c>
      <c r="F141" s="221">
        <f>+'2.1.sz.mell  '!K26</f>
        <v>66536</v>
      </c>
    </row>
    <row r="142" spans="1:6" ht="12.75" customHeight="1" thickBot="1">
      <c r="A142" s="198" t="s">
        <v>235</v>
      </c>
      <c r="B142" s="364" t="s">
        <v>324</v>
      </c>
      <c r="C142" s="221">
        <f>+'2.2.sz.mell  '!H30</f>
        <v>0</v>
      </c>
      <c r="D142" s="221">
        <f>+'2.2.sz.mell  '!I30</f>
        <v>0</v>
      </c>
      <c r="E142" s="221">
        <f>+'2.2.sz.mell  '!J30</f>
        <v>0</v>
      </c>
      <c r="F142" s="221">
        <f>+'2.2.sz.mell  '!K30</f>
        <v>0</v>
      </c>
    </row>
  </sheetData>
  <sheetProtection/>
  <mergeCells count="10">
    <mergeCell ref="A128:F128"/>
    <mergeCell ref="A134:F134"/>
    <mergeCell ref="A1:F1"/>
    <mergeCell ref="A135:B135"/>
    <mergeCell ref="A129:B129"/>
    <mergeCell ref="A2:B2"/>
    <mergeCell ref="A70:B70"/>
    <mergeCell ref="A124:F124"/>
    <mergeCell ref="A125:B125"/>
    <mergeCell ref="A69:F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Csomád Község Önkormányzata
2013. ÉVI KÖLTSÉGVETÉSÉNEK ÖSSZEVONT MÉRLEGE&amp;10
&amp;R&amp;"Times New Roman CE,Félkövér dőlt"&amp;11 1.1. melléklet a 3/2014. (II.19.)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view="pageLayout" zoomScaleNormal="120" zoomScaleSheetLayoutView="130" workbookViewId="0" topLeftCell="A1">
      <selection activeCell="A1" sqref="A1:F1"/>
    </sheetView>
  </sheetViews>
  <sheetFormatPr defaultColWidth="9.00390625" defaultRowHeight="12.75"/>
  <cols>
    <col min="1" max="1" width="9.00390625" style="365" customWidth="1"/>
    <col min="2" max="2" width="65.50390625" style="365" customWidth="1"/>
    <col min="3" max="5" width="14.625" style="365" customWidth="1"/>
    <col min="6" max="6" width="14.625" style="366" customWidth="1"/>
    <col min="7" max="7" width="9.00390625" style="39" customWidth="1"/>
    <col min="8" max="16384" width="9.375" style="39" customWidth="1"/>
  </cols>
  <sheetData>
    <row r="1" spans="1:6" ht="15.75" customHeight="1">
      <c r="A1" s="424" t="s">
        <v>50</v>
      </c>
      <c r="B1" s="424"/>
      <c r="C1" s="424"/>
      <c r="D1" s="424"/>
      <c r="E1" s="424"/>
      <c r="F1" s="424"/>
    </row>
    <row r="2" spans="1:6" ht="15.75" customHeight="1" thickBot="1">
      <c r="A2" s="426" t="s">
        <v>159</v>
      </c>
      <c r="B2" s="426"/>
      <c r="C2" s="78"/>
      <c r="D2" s="78"/>
      <c r="E2" s="78"/>
      <c r="F2" s="222" t="s">
        <v>316</v>
      </c>
    </row>
    <row r="3" spans="1:6" ht="37.5" customHeight="1" thickBot="1">
      <c r="A3" s="27" t="s">
        <v>105</v>
      </c>
      <c r="B3" s="28" t="s">
        <v>52</v>
      </c>
      <c r="C3" s="40" t="s">
        <v>294</v>
      </c>
      <c r="D3" s="40" t="s">
        <v>440</v>
      </c>
      <c r="E3" s="40" t="s">
        <v>441</v>
      </c>
      <c r="F3" s="40" t="s">
        <v>451</v>
      </c>
    </row>
    <row r="4" spans="1:6" s="41" customFormat="1" ht="12" customHeight="1" thickBot="1">
      <c r="A4" s="36">
        <v>1</v>
      </c>
      <c r="B4" s="37">
        <v>2</v>
      </c>
      <c r="C4" s="38">
        <v>3</v>
      </c>
      <c r="D4" s="38">
        <v>4</v>
      </c>
      <c r="E4" s="38">
        <v>5</v>
      </c>
      <c r="F4" s="38">
        <v>5</v>
      </c>
    </row>
    <row r="5" spans="1:6" s="1" customFormat="1" ht="12" customHeight="1" thickBot="1">
      <c r="A5" s="24" t="s">
        <v>53</v>
      </c>
      <c r="B5" s="23" t="s">
        <v>172</v>
      </c>
      <c r="C5" s="200">
        <f>+C6+C11+C20</f>
        <v>179868</v>
      </c>
      <c r="D5" s="200">
        <f>+D6+D11+D20</f>
        <v>179868</v>
      </c>
      <c r="E5" s="200">
        <f>+E6+E11+E20</f>
        <v>179868</v>
      </c>
      <c r="F5" s="200">
        <f>+F6+F11+F20</f>
        <v>191968</v>
      </c>
    </row>
    <row r="6" spans="1:6" s="1" customFormat="1" ht="12" customHeight="1" thickBot="1">
      <c r="A6" s="22" t="s">
        <v>54</v>
      </c>
      <c r="B6" s="177" t="s">
        <v>386</v>
      </c>
      <c r="C6" s="158">
        <f>+C7+C8+C9+C10</f>
        <v>5000</v>
      </c>
      <c r="D6" s="158">
        <f>+D7+D8+D9+D10</f>
        <v>5000</v>
      </c>
      <c r="E6" s="158">
        <f>+E7+E8+E9+E10</f>
        <v>5000</v>
      </c>
      <c r="F6" s="158">
        <f>+F7+F8+F9+F10</f>
        <v>5000</v>
      </c>
    </row>
    <row r="7" spans="1:6" s="1" customFormat="1" ht="12" customHeight="1">
      <c r="A7" s="15" t="s">
        <v>133</v>
      </c>
      <c r="B7" s="347" t="s">
        <v>91</v>
      </c>
      <c r="C7" s="159">
        <v>5000</v>
      </c>
      <c r="D7" s="159">
        <v>5000</v>
      </c>
      <c r="E7" s="159">
        <v>5000</v>
      </c>
      <c r="F7" s="159">
        <v>5000</v>
      </c>
    </row>
    <row r="8" spans="1:6" s="1" customFormat="1" ht="12" customHeight="1">
      <c r="A8" s="15" t="s">
        <v>134</v>
      </c>
      <c r="B8" s="191" t="s">
        <v>106</v>
      </c>
      <c r="C8" s="159"/>
      <c r="D8" s="159"/>
      <c r="E8" s="159"/>
      <c r="F8" s="159"/>
    </row>
    <row r="9" spans="1:6" s="1" customFormat="1" ht="12" customHeight="1">
      <c r="A9" s="15" t="s">
        <v>135</v>
      </c>
      <c r="B9" s="191" t="s">
        <v>173</v>
      </c>
      <c r="C9" s="159"/>
      <c r="D9" s="159"/>
      <c r="E9" s="159"/>
      <c r="F9" s="159"/>
    </row>
    <row r="10" spans="1:6" s="1" customFormat="1" ht="12" customHeight="1" thickBot="1">
      <c r="A10" s="15" t="s">
        <v>136</v>
      </c>
      <c r="B10" s="348" t="s">
        <v>174</v>
      </c>
      <c r="C10" s="159"/>
      <c r="D10" s="159"/>
      <c r="E10" s="159"/>
      <c r="F10" s="159"/>
    </row>
    <row r="11" spans="1:6" s="1" customFormat="1" ht="12" customHeight="1" thickBot="1">
      <c r="A11" s="22" t="s">
        <v>55</v>
      </c>
      <c r="B11" s="23" t="s">
        <v>175</v>
      </c>
      <c r="C11" s="201">
        <f>+C12+C13+C14+C15+C16+C17+C18+C19</f>
        <v>44868</v>
      </c>
      <c r="D11" s="201">
        <f>+D12+D13+D14+D15+D16+D17+D18+D19</f>
        <v>44868</v>
      </c>
      <c r="E11" s="201">
        <f>+E12+E13+E14+E15+E16+E17+E18+E19</f>
        <v>44868</v>
      </c>
      <c r="F11" s="201">
        <f>+F12+F13+F14+F15+F16+F17+F18+F19</f>
        <v>56968</v>
      </c>
    </row>
    <row r="12" spans="1:6" s="1" customFormat="1" ht="12" customHeight="1">
      <c r="A12" s="19" t="s">
        <v>107</v>
      </c>
      <c r="B12" s="11" t="s">
        <v>180</v>
      </c>
      <c r="C12" s="202"/>
      <c r="D12" s="202"/>
      <c r="E12" s="202"/>
      <c r="F12" s="202"/>
    </row>
    <row r="13" spans="1:6" s="1" customFormat="1" ht="12" customHeight="1">
      <c r="A13" s="15" t="s">
        <v>108</v>
      </c>
      <c r="B13" s="8" t="s">
        <v>181</v>
      </c>
      <c r="C13" s="203">
        <v>4000</v>
      </c>
      <c r="D13" s="203">
        <v>4000</v>
      </c>
      <c r="E13" s="203">
        <v>4000</v>
      </c>
      <c r="F13" s="203">
        <v>4000</v>
      </c>
    </row>
    <row r="14" spans="1:6" s="1" customFormat="1" ht="12" customHeight="1">
      <c r="A14" s="15" t="s">
        <v>109</v>
      </c>
      <c r="B14" s="8" t="s">
        <v>182</v>
      </c>
      <c r="C14" s="203">
        <v>22668</v>
      </c>
      <c r="D14" s="203">
        <v>22668</v>
      </c>
      <c r="E14" s="203">
        <v>22668</v>
      </c>
      <c r="F14" s="203">
        <v>22668</v>
      </c>
    </row>
    <row r="15" spans="1:6" s="1" customFormat="1" ht="12" customHeight="1">
      <c r="A15" s="15" t="s">
        <v>110</v>
      </c>
      <c r="B15" s="8" t="s">
        <v>183</v>
      </c>
      <c r="C15" s="203">
        <v>6771</v>
      </c>
      <c r="D15" s="203">
        <v>6771</v>
      </c>
      <c r="E15" s="203">
        <v>6771</v>
      </c>
      <c r="F15" s="203">
        <v>6771</v>
      </c>
    </row>
    <row r="16" spans="1:6" s="1" customFormat="1" ht="12" customHeight="1">
      <c r="A16" s="14" t="s">
        <v>176</v>
      </c>
      <c r="B16" s="7" t="s">
        <v>184</v>
      </c>
      <c r="C16" s="204">
        <v>1496</v>
      </c>
      <c r="D16" s="204">
        <v>1496</v>
      </c>
      <c r="E16" s="204">
        <v>1496</v>
      </c>
      <c r="F16" s="204">
        <v>1496</v>
      </c>
    </row>
    <row r="17" spans="1:6" s="1" customFormat="1" ht="12" customHeight="1">
      <c r="A17" s="15" t="s">
        <v>177</v>
      </c>
      <c r="B17" s="8" t="s">
        <v>255</v>
      </c>
      <c r="C17" s="203">
        <v>2233</v>
      </c>
      <c r="D17" s="203">
        <v>2233</v>
      </c>
      <c r="E17" s="203">
        <v>2233</v>
      </c>
      <c r="F17" s="203">
        <f>2233+7084+5016</f>
        <v>14333</v>
      </c>
    </row>
    <row r="18" spans="1:6" s="1" customFormat="1" ht="12" customHeight="1">
      <c r="A18" s="15" t="s">
        <v>178</v>
      </c>
      <c r="B18" s="8" t="s">
        <v>186</v>
      </c>
      <c r="C18" s="203">
        <v>7500</v>
      </c>
      <c r="D18" s="203">
        <v>7500</v>
      </c>
      <c r="E18" s="203">
        <v>7500</v>
      </c>
      <c r="F18" s="203">
        <v>7500</v>
      </c>
    </row>
    <row r="19" spans="1:6" s="1" customFormat="1" ht="12" customHeight="1" thickBot="1">
      <c r="A19" s="16" t="s">
        <v>179</v>
      </c>
      <c r="B19" s="9" t="s">
        <v>187</v>
      </c>
      <c r="C19" s="205">
        <v>200</v>
      </c>
      <c r="D19" s="205">
        <v>200</v>
      </c>
      <c r="E19" s="205">
        <v>200</v>
      </c>
      <c r="F19" s="205">
        <v>200</v>
      </c>
    </row>
    <row r="20" spans="1:6" s="1" customFormat="1" ht="12" customHeight="1" thickBot="1">
      <c r="A20" s="22" t="s">
        <v>188</v>
      </c>
      <c r="B20" s="23" t="s">
        <v>256</v>
      </c>
      <c r="C20" s="206">
        <v>130000</v>
      </c>
      <c r="D20" s="206">
        <v>130000</v>
      </c>
      <c r="E20" s="206">
        <v>130000</v>
      </c>
      <c r="F20" s="206">
        <v>130000</v>
      </c>
    </row>
    <row r="21" spans="1:6" s="1" customFormat="1" ht="12" customHeight="1" thickBot="1">
      <c r="A21" s="22" t="s">
        <v>57</v>
      </c>
      <c r="B21" s="23" t="s">
        <v>190</v>
      </c>
      <c r="C21" s="201">
        <f>+C22+C23+C24+C25+C26+C27+C28+C29</f>
        <v>64867</v>
      </c>
      <c r="D21" s="201">
        <f>+D22+D23+D24+D25+D26+D27+D28+D29</f>
        <v>64867</v>
      </c>
      <c r="E21" s="201">
        <f>+E22+E23+E24+E25+E26+E27+E28+E29</f>
        <v>66310</v>
      </c>
      <c r="F21" s="201">
        <f>+F22+F23+F24+F25+F26+F27+F28+F29</f>
        <v>76134</v>
      </c>
    </row>
    <row r="22" spans="1:6" s="1" customFormat="1" ht="12" customHeight="1">
      <c r="A22" s="17" t="s">
        <v>111</v>
      </c>
      <c r="B22" s="10" t="s">
        <v>196</v>
      </c>
      <c r="C22" s="207">
        <v>64867</v>
      </c>
      <c r="D22" s="207">
        <v>64867</v>
      </c>
      <c r="E22" s="207">
        <v>66310</v>
      </c>
      <c r="F22" s="207">
        <f>66310+9824</f>
        <v>76134</v>
      </c>
    </row>
    <row r="23" spans="1:6" s="1" customFormat="1" ht="12" customHeight="1">
      <c r="A23" s="15" t="s">
        <v>112</v>
      </c>
      <c r="B23" s="8" t="s">
        <v>197</v>
      </c>
      <c r="C23" s="203"/>
      <c r="D23" s="203"/>
      <c r="E23" s="203"/>
      <c r="F23" s="203"/>
    </row>
    <row r="24" spans="1:6" s="1" customFormat="1" ht="12" customHeight="1">
      <c r="A24" s="15" t="s">
        <v>113</v>
      </c>
      <c r="B24" s="8" t="s">
        <v>198</v>
      </c>
      <c r="C24" s="203"/>
      <c r="D24" s="203"/>
      <c r="E24" s="203"/>
      <c r="F24" s="203"/>
    </row>
    <row r="25" spans="1:6" s="1" customFormat="1" ht="12" customHeight="1">
      <c r="A25" s="18" t="s">
        <v>191</v>
      </c>
      <c r="B25" s="8" t="s">
        <v>116</v>
      </c>
      <c r="C25" s="208"/>
      <c r="D25" s="208"/>
      <c r="E25" s="208"/>
      <c r="F25" s="208"/>
    </row>
    <row r="26" spans="1:6" s="1" customFormat="1" ht="12" customHeight="1">
      <c r="A26" s="18" t="s">
        <v>192</v>
      </c>
      <c r="B26" s="8" t="s">
        <v>199</v>
      </c>
      <c r="C26" s="208"/>
      <c r="D26" s="208"/>
      <c r="E26" s="208"/>
      <c r="F26" s="208"/>
    </row>
    <row r="27" spans="1:6" s="1" customFormat="1" ht="12" customHeight="1">
      <c r="A27" s="15" t="s">
        <v>193</v>
      </c>
      <c r="B27" s="8" t="s">
        <v>200</v>
      </c>
      <c r="C27" s="203"/>
      <c r="D27" s="203"/>
      <c r="E27" s="203"/>
      <c r="F27" s="203"/>
    </row>
    <row r="28" spans="1:6" s="1" customFormat="1" ht="12" customHeight="1">
      <c r="A28" s="15" t="s">
        <v>194</v>
      </c>
      <c r="B28" s="8" t="s">
        <v>257</v>
      </c>
      <c r="C28" s="209"/>
      <c r="D28" s="209"/>
      <c r="E28" s="209"/>
      <c r="F28" s="209"/>
    </row>
    <row r="29" spans="1:6" s="1" customFormat="1" ht="12" customHeight="1" thickBot="1">
      <c r="A29" s="15" t="s">
        <v>195</v>
      </c>
      <c r="B29" s="13" t="s">
        <v>202</v>
      </c>
      <c r="C29" s="209"/>
      <c r="D29" s="209"/>
      <c r="E29" s="209"/>
      <c r="F29" s="209"/>
    </row>
    <row r="30" spans="1:6" s="1" customFormat="1" ht="12" customHeight="1" thickBot="1">
      <c r="A30" s="170" t="s">
        <v>58</v>
      </c>
      <c r="B30" s="23" t="s">
        <v>387</v>
      </c>
      <c r="C30" s="158">
        <f>+C31+C37</f>
        <v>4400</v>
      </c>
      <c r="D30" s="158">
        <f>+D31+D37</f>
        <v>4400</v>
      </c>
      <c r="E30" s="158">
        <f>+E31+E37</f>
        <v>4660</v>
      </c>
      <c r="F30" s="158">
        <f>+F31+F37</f>
        <v>5621</v>
      </c>
    </row>
    <row r="31" spans="1:6" s="1" customFormat="1" ht="12" customHeight="1">
      <c r="A31" s="171" t="s">
        <v>114</v>
      </c>
      <c r="B31" s="349" t="s">
        <v>388</v>
      </c>
      <c r="C31" s="168">
        <f>+C32+C33+C34+C35+C36</f>
        <v>4400</v>
      </c>
      <c r="D31" s="168">
        <f>+D32+D33+D34+D35+D36</f>
        <v>4400</v>
      </c>
      <c r="E31" s="168">
        <f>+E32+E33+E34+E35+E36</f>
        <v>4660</v>
      </c>
      <c r="F31" s="168">
        <f>+F32+F33+F34+F35+F36</f>
        <v>5621</v>
      </c>
    </row>
    <row r="32" spans="1:6" s="1" customFormat="1" ht="12" customHeight="1">
      <c r="A32" s="172" t="s">
        <v>117</v>
      </c>
      <c r="B32" s="178" t="s">
        <v>258</v>
      </c>
      <c r="C32" s="163">
        <v>4400</v>
      </c>
      <c r="D32" s="163">
        <v>4400</v>
      </c>
      <c r="E32" s="163">
        <v>4400</v>
      </c>
      <c r="F32" s="163">
        <v>4400</v>
      </c>
    </row>
    <row r="33" spans="1:6" s="1" customFormat="1" ht="12" customHeight="1">
      <c r="A33" s="172" t="s">
        <v>118</v>
      </c>
      <c r="B33" s="178" t="s">
        <v>259</v>
      </c>
      <c r="C33" s="163"/>
      <c r="D33" s="163"/>
      <c r="E33" s="163"/>
      <c r="F33" s="163"/>
    </row>
    <row r="34" spans="1:6" s="1" customFormat="1" ht="12" customHeight="1">
      <c r="A34" s="172" t="s">
        <v>119</v>
      </c>
      <c r="B34" s="178" t="s">
        <v>260</v>
      </c>
      <c r="C34" s="163"/>
      <c r="D34" s="163"/>
      <c r="E34" s="163"/>
      <c r="F34" s="163"/>
    </row>
    <row r="35" spans="1:6" s="1" customFormat="1" ht="12" customHeight="1">
      <c r="A35" s="172" t="s">
        <v>120</v>
      </c>
      <c r="B35" s="178" t="s">
        <v>261</v>
      </c>
      <c r="C35" s="163"/>
      <c r="D35" s="163"/>
      <c r="E35" s="163"/>
      <c r="F35" s="163"/>
    </row>
    <row r="36" spans="1:6" s="1" customFormat="1" ht="12" customHeight="1">
      <c r="A36" s="172" t="s">
        <v>203</v>
      </c>
      <c r="B36" s="178" t="s">
        <v>389</v>
      </c>
      <c r="C36" s="163"/>
      <c r="D36" s="163"/>
      <c r="E36" s="163">
        <v>260</v>
      </c>
      <c r="F36" s="163">
        <f>260+961</f>
        <v>1221</v>
      </c>
    </row>
    <row r="37" spans="1:6" s="1" customFormat="1" ht="12" customHeight="1">
      <c r="A37" s="172" t="s">
        <v>115</v>
      </c>
      <c r="B37" s="179" t="s">
        <v>390</v>
      </c>
      <c r="C37" s="167">
        <f>+C38+C39+C40+C41+C42</f>
        <v>0</v>
      </c>
      <c r="D37" s="167">
        <f>+D38+D39+D40+D41+D42</f>
        <v>0</v>
      </c>
      <c r="E37" s="167">
        <f>+E38+E39+E40+E41+E42</f>
        <v>0</v>
      </c>
      <c r="F37" s="167">
        <f>+F38+F39+F40+F41+F42</f>
        <v>0</v>
      </c>
    </row>
    <row r="38" spans="1:6" s="1" customFormat="1" ht="12" customHeight="1">
      <c r="A38" s="172" t="s">
        <v>123</v>
      </c>
      <c r="B38" s="178" t="s">
        <v>258</v>
      </c>
      <c r="C38" s="163"/>
      <c r="D38" s="163"/>
      <c r="E38" s="163"/>
      <c r="F38" s="163"/>
    </row>
    <row r="39" spans="1:6" s="1" customFormat="1" ht="12" customHeight="1">
      <c r="A39" s="172" t="s">
        <v>124</v>
      </c>
      <c r="B39" s="178" t="s">
        <v>259</v>
      </c>
      <c r="C39" s="163"/>
      <c r="D39" s="163"/>
      <c r="E39" s="163"/>
      <c r="F39" s="163"/>
    </row>
    <row r="40" spans="1:6" s="1" customFormat="1" ht="12" customHeight="1">
      <c r="A40" s="172" t="s">
        <v>125</v>
      </c>
      <c r="B40" s="178" t="s">
        <v>260</v>
      </c>
      <c r="C40" s="163"/>
      <c r="D40" s="163"/>
      <c r="E40" s="163"/>
      <c r="F40" s="163"/>
    </row>
    <row r="41" spans="1:6" s="1" customFormat="1" ht="12" customHeight="1">
      <c r="A41" s="172" t="s">
        <v>126</v>
      </c>
      <c r="B41" s="180" t="s">
        <v>261</v>
      </c>
      <c r="C41" s="163"/>
      <c r="D41" s="163"/>
      <c r="E41" s="163"/>
      <c r="F41" s="163"/>
    </row>
    <row r="42" spans="1:6" s="1" customFormat="1" ht="12" customHeight="1" thickBot="1">
      <c r="A42" s="173" t="s">
        <v>204</v>
      </c>
      <c r="B42" s="181" t="s">
        <v>391</v>
      </c>
      <c r="C42" s="164"/>
      <c r="D42" s="164"/>
      <c r="E42" s="164"/>
      <c r="F42" s="164"/>
    </row>
    <row r="43" spans="1:6" s="1" customFormat="1" ht="12" customHeight="1" thickBot="1">
      <c r="A43" s="22" t="s">
        <v>205</v>
      </c>
      <c r="B43" s="350" t="s">
        <v>262</v>
      </c>
      <c r="C43" s="158">
        <f>+C44+C45</f>
        <v>0</v>
      </c>
      <c r="D43" s="158">
        <f>+D44+D45</f>
        <v>0</v>
      </c>
      <c r="E43" s="158">
        <f>+E44+E45</f>
        <v>444</v>
      </c>
      <c r="F43" s="158">
        <f>+F44+F45</f>
        <v>444</v>
      </c>
    </row>
    <row r="44" spans="1:6" s="1" customFormat="1" ht="12" customHeight="1">
      <c r="A44" s="17" t="s">
        <v>121</v>
      </c>
      <c r="B44" s="191" t="s">
        <v>263</v>
      </c>
      <c r="C44" s="161"/>
      <c r="D44" s="161"/>
      <c r="E44" s="161">
        <v>200</v>
      </c>
      <c r="F44" s="161">
        <v>200</v>
      </c>
    </row>
    <row r="45" spans="1:6" s="1" customFormat="1" ht="12" customHeight="1" thickBot="1">
      <c r="A45" s="14" t="s">
        <v>122</v>
      </c>
      <c r="B45" s="186" t="s">
        <v>267</v>
      </c>
      <c r="C45" s="160"/>
      <c r="D45" s="160"/>
      <c r="E45" s="160">
        <v>244</v>
      </c>
      <c r="F45" s="160">
        <v>244</v>
      </c>
    </row>
    <row r="46" spans="1:6" s="1" customFormat="1" ht="12" customHeight="1" thickBot="1">
      <c r="A46" s="22" t="s">
        <v>60</v>
      </c>
      <c r="B46" s="350" t="s">
        <v>266</v>
      </c>
      <c r="C46" s="158">
        <f>+C47+C48+C49</f>
        <v>0</v>
      </c>
      <c r="D46" s="158">
        <f>+D47+D48+D49</f>
        <v>0</v>
      </c>
      <c r="E46" s="158">
        <f>+E47+E48+E49</f>
        <v>0</v>
      </c>
      <c r="F46" s="158">
        <f>+F47+F48+F49</f>
        <v>0</v>
      </c>
    </row>
    <row r="47" spans="1:6" s="1" customFormat="1" ht="12" customHeight="1">
      <c r="A47" s="17" t="s">
        <v>208</v>
      </c>
      <c r="B47" s="191" t="s">
        <v>206</v>
      </c>
      <c r="C47" s="169"/>
      <c r="D47" s="169"/>
      <c r="E47" s="169"/>
      <c r="F47" s="169"/>
    </row>
    <row r="48" spans="1:6" s="1" customFormat="1" ht="12" customHeight="1">
      <c r="A48" s="15" t="s">
        <v>209</v>
      </c>
      <c r="B48" s="178" t="s">
        <v>207</v>
      </c>
      <c r="C48" s="209"/>
      <c r="D48" s="209"/>
      <c r="E48" s="209"/>
      <c r="F48" s="209"/>
    </row>
    <row r="49" spans="1:6" s="1" customFormat="1" ht="12" customHeight="1" thickBot="1">
      <c r="A49" s="14" t="s">
        <v>325</v>
      </c>
      <c r="B49" s="186" t="s">
        <v>264</v>
      </c>
      <c r="C49" s="165"/>
      <c r="D49" s="165"/>
      <c r="E49" s="165"/>
      <c r="F49" s="165"/>
    </row>
    <row r="50" spans="1:8" s="1" customFormat="1" ht="17.25" customHeight="1" thickBot="1">
      <c r="A50" s="22" t="s">
        <v>210</v>
      </c>
      <c r="B50" s="351" t="s">
        <v>265</v>
      </c>
      <c r="C50" s="210"/>
      <c r="D50" s="210"/>
      <c r="E50" s="210"/>
      <c r="F50" s="210"/>
      <c r="H50" s="42"/>
    </row>
    <row r="51" spans="1:6" s="1" customFormat="1" ht="12" customHeight="1" thickBot="1">
      <c r="A51" s="22" t="s">
        <v>62</v>
      </c>
      <c r="B51" s="26" t="s">
        <v>211</v>
      </c>
      <c r="C51" s="211">
        <f>+C6+C11+C20+C21+C30+C43+C46+C50</f>
        <v>249135</v>
      </c>
      <c r="D51" s="211">
        <f>+D6+D11+D20+D21+D30+D43+D46+D50</f>
        <v>249135</v>
      </c>
      <c r="E51" s="211">
        <f>+E6+E11+E20+E21+E30+E43+E46+E50</f>
        <v>251282</v>
      </c>
      <c r="F51" s="211">
        <f>+F6+F11+F20+F21+F30+F43+F46+F50</f>
        <v>274167</v>
      </c>
    </row>
    <row r="52" spans="1:6" s="1" customFormat="1" ht="12" customHeight="1" thickBot="1">
      <c r="A52" s="182" t="s">
        <v>63</v>
      </c>
      <c r="B52" s="177" t="s">
        <v>268</v>
      </c>
      <c r="C52" s="212">
        <f>+C53+C59</f>
        <v>397488</v>
      </c>
      <c r="D52" s="212">
        <f>+D53+D59</f>
        <v>383862</v>
      </c>
      <c r="E52" s="212">
        <f>+E53+E59</f>
        <v>397403</v>
      </c>
      <c r="F52" s="212">
        <f>+F53+F59</f>
        <v>363773</v>
      </c>
    </row>
    <row r="53" spans="1:6" s="1" customFormat="1" ht="12" customHeight="1">
      <c r="A53" s="352" t="s">
        <v>155</v>
      </c>
      <c r="B53" s="349" t="s">
        <v>269</v>
      </c>
      <c r="C53" s="213">
        <f>+C54+C55+C56+C57+C58</f>
        <v>397488</v>
      </c>
      <c r="D53" s="213">
        <f>+D54+D55+D56+D57+D58</f>
        <v>383862</v>
      </c>
      <c r="E53" s="213">
        <f>+E54+E55+E56+E57+E58</f>
        <v>397403</v>
      </c>
      <c r="F53" s="213">
        <f>+F54+F55+F56+F57+F58</f>
        <v>363773</v>
      </c>
    </row>
    <row r="54" spans="1:6" s="1" customFormat="1" ht="12" customHeight="1">
      <c r="A54" s="183" t="s">
        <v>284</v>
      </c>
      <c r="B54" s="178" t="s">
        <v>270</v>
      </c>
      <c r="C54" s="209">
        <v>322850</v>
      </c>
      <c r="D54" s="209">
        <v>322850</v>
      </c>
      <c r="E54" s="209">
        <v>335762</v>
      </c>
      <c r="F54" s="209">
        <f>335762-38525</f>
        <v>297237</v>
      </c>
    </row>
    <row r="55" spans="1:6" s="1" customFormat="1" ht="12" customHeight="1">
      <c r="A55" s="183" t="s">
        <v>285</v>
      </c>
      <c r="B55" s="178" t="s">
        <v>271</v>
      </c>
      <c r="C55" s="209"/>
      <c r="D55" s="209"/>
      <c r="E55" s="209"/>
      <c r="F55" s="209"/>
    </row>
    <row r="56" spans="1:6" s="1" customFormat="1" ht="12" customHeight="1">
      <c r="A56" s="183" t="s">
        <v>286</v>
      </c>
      <c r="B56" s="178" t="s">
        <v>272</v>
      </c>
      <c r="C56" s="209"/>
      <c r="D56" s="209"/>
      <c r="E56" s="209"/>
      <c r="F56" s="209"/>
    </row>
    <row r="57" spans="1:6" s="1" customFormat="1" ht="12" customHeight="1">
      <c r="A57" s="183" t="s">
        <v>287</v>
      </c>
      <c r="B57" s="178" t="s">
        <v>273</v>
      </c>
      <c r="C57" s="209"/>
      <c r="D57" s="209"/>
      <c r="E57" s="209"/>
      <c r="F57" s="209"/>
    </row>
    <row r="58" spans="1:6" s="1" customFormat="1" ht="12" customHeight="1">
      <c r="A58" s="183" t="s">
        <v>288</v>
      </c>
      <c r="B58" s="178" t="s">
        <v>436</v>
      </c>
      <c r="C58" s="209">
        <v>74638</v>
      </c>
      <c r="D58" s="209">
        <v>61012</v>
      </c>
      <c r="E58" s="209">
        <v>61641</v>
      </c>
      <c r="F58" s="209">
        <f>61641+4895</f>
        <v>66536</v>
      </c>
    </row>
    <row r="59" spans="1:6" s="1" customFormat="1" ht="12" customHeight="1">
      <c r="A59" s="184" t="s">
        <v>156</v>
      </c>
      <c r="B59" s="179" t="s">
        <v>275</v>
      </c>
      <c r="C59" s="214">
        <f>+C60+C61+C62+C63+C64</f>
        <v>0</v>
      </c>
      <c r="D59" s="214">
        <f>+D60+D61+D62+D63+D64</f>
        <v>0</v>
      </c>
      <c r="E59" s="214">
        <f>+E60+E61+E62+E63+E64</f>
        <v>0</v>
      </c>
      <c r="F59" s="214">
        <f>+F60+F61+F62+F63+F64</f>
        <v>0</v>
      </c>
    </row>
    <row r="60" spans="1:6" s="1" customFormat="1" ht="12" customHeight="1">
      <c r="A60" s="183" t="s">
        <v>289</v>
      </c>
      <c r="B60" s="178" t="s">
        <v>276</v>
      </c>
      <c r="C60" s="209"/>
      <c r="D60" s="209"/>
      <c r="E60" s="209"/>
      <c r="F60" s="209"/>
    </row>
    <row r="61" spans="1:6" s="1" customFormat="1" ht="12" customHeight="1">
      <c r="A61" s="183" t="s">
        <v>290</v>
      </c>
      <c r="B61" s="178" t="s">
        <v>277</v>
      </c>
      <c r="C61" s="209"/>
      <c r="D61" s="209"/>
      <c r="E61" s="209"/>
      <c r="F61" s="209"/>
    </row>
    <row r="62" spans="1:6" s="1" customFormat="1" ht="12" customHeight="1">
      <c r="A62" s="183" t="s">
        <v>291</v>
      </c>
      <c r="B62" s="178" t="s">
        <v>278</v>
      </c>
      <c r="C62" s="209"/>
      <c r="D62" s="209"/>
      <c r="E62" s="209"/>
      <c r="F62" s="209"/>
    </row>
    <row r="63" spans="1:6" s="1" customFormat="1" ht="12" customHeight="1">
      <c r="A63" s="183" t="s">
        <v>292</v>
      </c>
      <c r="B63" s="178" t="s">
        <v>279</v>
      </c>
      <c r="C63" s="209"/>
      <c r="D63" s="209"/>
      <c r="E63" s="209"/>
      <c r="F63" s="209"/>
    </row>
    <row r="64" spans="1:6" s="1" customFormat="1" ht="12" customHeight="1" thickBot="1">
      <c r="A64" s="185" t="s">
        <v>293</v>
      </c>
      <c r="B64" s="186" t="s">
        <v>280</v>
      </c>
      <c r="C64" s="215"/>
      <c r="D64" s="215"/>
      <c r="E64" s="215"/>
      <c r="F64" s="215"/>
    </row>
    <row r="65" spans="1:6" s="1" customFormat="1" ht="12" customHeight="1" thickBot="1">
      <c r="A65" s="187" t="s">
        <v>64</v>
      </c>
      <c r="B65" s="353" t="s">
        <v>281</v>
      </c>
      <c r="C65" s="212">
        <f>+C51+C52</f>
        <v>646623</v>
      </c>
      <c r="D65" s="212">
        <f>+D51+D52</f>
        <v>632997</v>
      </c>
      <c r="E65" s="212">
        <f>+E51+E52</f>
        <v>648685</v>
      </c>
      <c r="F65" s="212">
        <f>+F51+F52</f>
        <v>637940</v>
      </c>
    </row>
    <row r="66" spans="1:6" s="1" customFormat="1" ht="13.5" customHeight="1" thickBot="1">
      <c r="A66" s="188" t="s">
        <v>65</v>
      </c>
      <c r="B66" s="354" t="s">
        <v>282</v>
      </c>
      <c r="C66" s="223"/>
      <c r="D66" s="223"/>
      <c r="E66" s="223"/>
      <c r="F66" s="223"/>
    </row>
    <row r="67" spans="1:6" s="1" customFormat="1" ht="12" customHeight="1" thickBot="1">
      <c r="A67" s="187" t="s">
        <v>66</v>
      </c>
      <c r="B67" s="353" t="s">
        <v>283</v>
      </c>
      <c r="C67" s="224">
        <f>+C65+C66</f>
        <v>646623</v>
      </c>
      <c r="D67" s="224">
        <f>+D65+D66</f>
        <v>632997</v>
      </c>
      <c r="E67" s="224">
        <f>+E65+E66</f>
        <v>648685</v>
      </c>
      <c r="F67" s="224">
        <f>+F65+F66</f>
        <v>637940</v>
      </c>
    </row>
    <row r="68" spans="1:6" s="1" customFormat="1" ht="12.75" customHeight="1">
      <c r="A68" s="5"/>
      <c r="B68" s="6"/>
      <c r="C68" s="6"/>
      <c r="D68" s="6"/>
      <c r="E68" s="6"/>
      <c r="F68" s="216"/>
    </row>
    <row r="69" spans="1:6" ht="16.5" customHeight="1">
      <c r="A69" s="424" t="s">
        <v>82</v>
      </c>
      <c r="B69" s="424"/>
      <c r="C69" s="424"/>
      <c r="D69" s="424"/>
      <c r="E69" s="424"/>
      <c r="F69" s="424"/>
    </row>
    <row r="70" spans="1:6" s="229" customFormat="1" ht="16.5" customHeight="1" thickBot="1">
      <c r="A70" s="427" t="s">
        <v>160</v>
      </c>
      <c r="B70" s="427"/>
      <c r="C70" s="393"/>
      <c r="D70" s="393"/>
      <c r="E70" s="393"/>
      <c r="F70" s="77" t="s">
        <v>316</v>
      </c>
    </row>
    <row r="71" spans="1:6" ht="37.5" customHeight="1" thickBot="1">
      <c r="A71" s="27" t="s">
        <v>51</v>
      </c>
      <c r="B71" s="28" t="s">
        <v>83</v>
      </c>
      <c r="C71" s="40" t="s">
        <v>294</v>
      </c>
      <c r="D71" s="40" t="s">
        <v>440</v>
      </c>
      <c r="E71" s="40" t="s">
        <v>441</v>
      </c>
      <c r="F71" s="40" t="s">
        <v>451</v>
      </c>
    </row>
    <row r="72" spans="1:6" s="41" customFormat="1" ht="12" customHeight="1" thickBot="1">
      <c r="A72" s="36">
        <v>1</v>
      </c>
      <c r="B72" s="37">
        <v>2</v>
      </c>
      <c r="C72" s="199">
        <v>3</v>
      </c>
      <c r="D72" s="199">
        <v>4</v>
      </c>
      <c r="E72" s="199">
        <v>4</v>
      </c>
      <c r="F72" s="199">
        <v>4</v>
      </c>
    </row>
    <row r="73" spans="1:6" ht="12" customHeight="1" thickBot="1">
      <c r="A73" s="24" t="s">
        <v>53</v>
      </c>
      <c r="B73" s="32" t="s">
        <v>212</v>
      </c>
      <c r="C73" s="200">
        <f>+C74+C75+C76+C77+C78</f>
        <v>202733</v>
      </c>
      <c r="D73" s="200">
        <f>+D74+D75+D76+D77+D78</f>
        <v>206634</v>
      </c>
      <c r="E73" s="200">
        <f>+E74+E75+E76+E77+E78</f>
        <v>209117</v>
      </c>
      <c r="F73" s="200">
        <f>+F74+F75+F76+F77+F78</f>
        <v>236425</v>
      </c>
    </row>
    <row r="74" spans="1:6" ht="12" customHeight="1">
      <c r="A74" s="19" t="s">
        <v>127</v>
      </c>
      <c r="B74" s="11" t="s">
        <v>84</v>
      </c>
      <c r="C74" s="202">
        <v>74508</v>
      </c>
      <c r="D74" s="202">
        <v>62865</v>
      </c>
      <c r="E74" s="202">
        <v>63880</v>
      </c>
      <c r="F74" s="202">
        <f>63880+465+757+2953</f>
        <v>68055</v>
      </c>
    </row>
    <row r="75" spans="1:6" ht="12" customHeight="1">
      <c r="A75" s="15" t="s">
        <v>128</v>
      </c>
      <c r="B75" s="8" t="s">
        <v>213</v>
      </c>
      <c r="C75" s="203">
        <v>18633</v>
      </c>
      <c r="D75" s="203">
        <v>15712</v>
      </c>
      <c r="E75" s="203">
        <v>15986</v>
      </c>
      <c r="F75" s="203">
        <f>15986+126+204+872</f>
        <v>17188</v>
      </c>
    </row>
    <row r="76" spans="1:6" ht="12" customHeight="1">
      <c r="A76" s="15" t="s">
        <v>129</v>
      </c>
      <c r="B76" s="8" t="s">
        <v>152</v>
      </c>
      <c r="C76" s="208">
        <v>86464</v>
      </c>
      <c r="D76" s="208">
        <v>85825</v>
      </c>
      <c r="E76" s="208">
        <v>86286</v>
      </c>
      <c r="F76" s="208">
        <f>86286+7500+7084+1070+5016</f>
        <v>106956</v>
      </c>
    </row>
    <row r="77" spans="1:6" ht="12" customHeight="1">
      <c r="A77" s="15" t="s">
        <v>130</v>
      </c>
      <c r="B77" s="12" t="s">
        <v>214</v>
      </c>
      <c r="C77" s="208"/>
      <c r="D77" s="208"/>
      <c r="E77" s="208"/>
      <c r="F77" s="208"/>
    </row>
    <row r="78" spans="1:6" ht="12" customHeight="1">
      <c r="A78" s="15" t="s">
        <v>138</v>
      </c>
      <c r="B78" s="21" t="s">
        <v>215</v>
      </c>
      <c r="C78" s="208">
        <v>23128</v>
      </c>
      <c r="D78" s="208">
        <f>SUM(D79:D85)</f>
        <v>42232</v>
      </c>
      <c r="E78" s="208">
        <f>SUM(E79:E85)</f>
        <v>42965</v>
      </c>
      <c r="F78" s="208">
        <f>SUM(F79:F85)</f>
        <v>44226</v>
      </c>
    </row>
    <row r="79" spans="1:6" ht="12" customHeight="1">
      <c r="A79" s="15" t="s">
        <v>131</v>
      </c>
      <c r="B79" s="8" t="s">
        <v>437</v>
      </c>
      <c r="C79" s="208"/>
      <c r="D79" s="208"/>
      <c r="E79" s="208"/>
      <c r="F79" s="208"/>
    </row>
    <row r="80" spans="1:6" ht="12" customHeight="1">
      <c r="A80" s="15" t="s">
        <v>132</v>
      </c>
      <c r="B80" s="81" t="s">
        <v>236</v>
      </c>
      <c r="C80" s="208">
        <v>7748</v>
      </c>
      <c r="D80" s="208">
        <v>7748</v>
      </c>
      <c r="E80" s="208">
        <v>8481</v>
      </c>
      <c r="F80" s="208">
        <f>8481+1261</f>
        <v>9742</v>
      </c>
    </row>
    <row r="81" spans="1:6" ht="12" customHeight="1">
      <c r="A81" s="15" t="s">
        <v>139</v>
      </c>
      <c r="B81" s="81" t="s">
        <v>295</v>
      </c>
      <c r="C81" s="208">
        <v>10280</v>
      </c>
      <c r="D81" s="208">
        <v>29384</v>
      </c>
      <c r="E81" s="208">
        <v>29384</v>
      </c>
      <c r="F81" s="208">
        <v>29384</v>
      </c>
    </row>
    <row r="82" spans="1:6" ht="12" customHeight="1">
      <c r="A82" s="15" t="s">
        <v>140</v>
      </c>
      <c r="B82" s="82" t="s">
        <v>237</v>
      </c>
      <c r="C82" s="208">
        <v>5100</v>
      </c>
      <c r="D82" s="208">
        <v>5100</v>
      </c>
      <c r="E82" s="208">
        <v>5100</v>
      </c>
      <c r="F82" s="208">
        <v>5100</v>
      </c>
    </row>
    <row r="83" spans="1:6" ht="12" customHeight="1">
      <c r="A83" s="14" t="s">
        <v>141</v>
      </c>
      <c r="B83" s="83" t="s">
        <v>238</v>
      </c>
      <c r="C83" s="208"/>
      <c r="D83" s="208"/>
      <c r="E83" s="208"/>
      <c r="F83" s="208"/>
    </row>
    <row r="84" spans="1:6" ht="12" customHeight="1">
      <c r="A84" s="15" t="s">
        <v>142</v>
      </c>
      <c r="B84" s="83" t="s">
        <v>239</v>
      </c>
      <c r="C84" s="208"/>
      <c r="D84" s="208"/>
      <c r="E84" s="208"/>
      <c r="F84" s="208"/>
    </row>
    <row r="85" spans="1:6" ht="12" customHeight="1" thickBot="1">
      <c r="A85" s="20" t="s">
        <v>144</v>
      </c>
      <c r="B85" s="84" t="s">
        <v>240</v>
      </c>
      <c r="C85" s="217"/>
      <c r="D85" s="217"/>
      <c r="E85" s="217"/>
      <c r="F85" s="217"/>
    </row>
    <row r="86" spans="1:6" ht="12" customHeight="1" thickBot="1">
      <c r="A86" s="22" t="s">
        <v>54</v>
      </c>
      <c r="B86" s="31" t="s">
        <v>326</v>
      </c>
      <c r="C86" s="201">
        <f>+C87+C88+C89</f>
        <v>291254</v>
      </c>
      <c r="D86" s="201">
        <f>+D87+D88+D89</f>
        <v>291254</v>
      </c>
      <c r="E86" s="201">
        <f>+E87+E88+E89</f>
        <v>291498</v>
      </c>
      <c r="F86" s="201">
        <f>+F87+F88+F89</f>
        <v>284916</v>
      </c>
    </row>
    <row r="87" spans="1:6" ht="12" customHeight="1">
      <c r="A87" s="17" t="s">
        <v>133</v>
      </c>
      <c r="B87" s="8" t="s">
        <v>296</v>
      </c>
      <c r="C87" s="207">
        <v>269254</v>
      </c>
      <c r="D87" s="207">
        <v>269254</v>
      </c>
      <c r="E87" s="207">
        <v>269498</v>
      </c>
      <c r="F87" s="207">
        <f>269498-38525+27702</f>
        <v>258675</v>
      </c>
    </row>
    <row r="88" spans="1:6" ht="12" customHeight="1">
      <c r="A88" s="17" t="s">
        <v>134</v>
      </c>
      <c r="B88" s="13" t="s">
        <v>217</v>
      </c>
      <c r="C88" s="203">
        <v>22000</v>
      </c>
      <c r="D88" s="203">
        <v>22000</v>
      </c>
      <c r="E88" s="203">
        <v>22000</v>
      </c>
      <c r="F88" s="203">
        <v>22000</v>
      </c>
    </row>
    <row r="89" spans="1:6" ht="12" customHeight="1">
      <c r="A89" s="17" t="s">
        <v>135</v>
      </c>
      <c r="B89" s="178" t="s">
        <v>327</v>
      </c>
      <c r="C89" s="159"/>
      <c r="D89" s="159"/>
      <c r="E89" s="159"/>
      <c r="F89" s="159">
        <f>SUM(F90:F96)</f>
        <v>4241</v>
      </c>
    </row>
    <row r="90" spans="1:6" ht="12" customHeight="1">
      <c r="A90" s="17" t="s">
        <v>136</v>
      </c>
      <c r="B90" s="178" t="s">
        <v>392</v>
      </c>
      <c r="C90" s="159"/>
      <c r="D90" s="159"/>
      <c r="E90" s="159"/>
      <c r="F90" s="159"/>
    </row>
    <row r="91" spans="1:6" ht="12" customHeight="1">
      <c r="A91" s="17" t="s">
        <v>137</v>
      </c>
      <c r="B91" s="178" t="s">
        <v>328</v>
      </c>
      <c r="C91" s="159"/>
      <c r="D91" s="159"/>
      <c r="E91" s="159"/>
      <c r="F91" s="159">
        <v>4241</v>
      </c>
    </row>
    <row r="92" spans="1:6" ht="15.75">
      <c r="A92" s="17" t="s">
        <v>143</v>
      </c>
      <c r="B92" s="178" t="s">
        <v>329</v>
      </c>
      <c r="C92" s="159"/>
      <c r="D92" s="159"/>
      <c r="E92" s="159"/>
      <c r="F92" s="159"/>
    </row>
    <row r="93" spans="1:6" ht="12" customHeight="1">
      <c r="A93" s="17" t="s">
        <v>145</v>
      </c>
      <c r="B93" s="355" t="s">
        <v>300</v>
      </c>
      <c r="C93" s="159"/>
      <c r="D93" s="159"/>
      <c r="E93" s="159"/>
      <c r="F93" s="159"/>
    </row>
    <row r="94" spans="1:6" ht="12" customHeight="1">
      <c r="A94" s="17" t="s">
        <v>218</v>
      </c>
      <c r="B94" s="355" t="s">
        <v>301</v>
      </c>
      <c r="C94" s="159"/>
      <c r="D94" s="159"/>
      <c r="E94" s="159"/>
      <c r="F94" s="159"/>
    </row>
    <row r="95" spans="1:6" ht="15" customHeight="1">
      <c r="A95" s="17" t="s">
        <v>219</v>
      </c>
      <c r="B95" s="355" t="s">
        <v>299</v>
      </c>
      <c r="C95" s="159"/>
      <c r="D95" s="159"/>
      <c r="E95" s="159"/>
      <c r="F95" s="159"/>
    </row>
    <row r="96" spans="1:6" ht="24" customHeight="1" thickBot="1">
      <c r="A96" s="14" t="s">
        <v>220</v>
      </c>
      <c r="B96" s="356" t="s">
        <v>298</v>
      </c>
      <c r="C96" s="162"/>
      <c r="D96" s="162"/>
      <c r="E96" s="162"/>
      <c r="F96" s="162"/>
    </row>
    <row r="97" spans="1:6" ht="12" customHeight="1" thickBot="1">
      <c r="A97" s="22" t="s">
        <v>55</v>
      </c>
      <c r="B97" s="73" t="s">
        <v>330</v>
      </c>
      <c r="C97" s="201">
        <f>+C98+C99</f>
        <v>77998</v>
      </c>
      <c r="D97" s="201">
        <f>+D98+D99</f>
        <v>74097</v>
      </c>
      <c r="E97" s="201">
        <f>+E98+E99</f>
        <v>86429</v>
      </c>
      <c r="F97" s="201">
        <f>+F98+F99</f>
        <v>50063</v>
      </c>
    </row>
    <row r="98" spans="1:6" ht="12" customHeight="1">
      <c r="A98" s="17" t="s">
        <v>107</v>
      </c>
      <c r="B98" s="10" t="s">
        <v>95</v>
      </c>
      <c r="C98" s="207">
        <v>77998</v>
      </c>
      <c r="D98" s="207">
        <v>74097</v>
      </c>
      <c r="E98" s="207">
        <v>86429</v>
      </c>
      <c r="F98" s="207">
        <f>86429-36366</f>
        <v>50063</v>
      </c>
    </row>
    <row r="99" spans="1:6" ht="12" customHeight="1" thickBot="1">
      <c r="A99" s="18" t="s">
        <v>108</v>
      </c>
      <c r="B99" s="13" t="s">
        <v>96</v>
      </c>
      <c r="C99" s="208"/>
      <c r="D99" s="208"/>
      <c r="E99" s="208"/>
      <c r="F99" s="208"/>
    </row>
    <row r="100" spans="1:6" s="176" customFormat="1" ht="12" customHeight="1" thickBot="1">
      <c r="A100" s="182" t="s">
        <v>56</v>
      </c>
      <c r="B100" s="177" t="s">
        <v>302</v>
      </c>
      <c r="C100" s="367"/>
      <c r="D100" s="367"/>
      <c r="E100" s="367"/>
      <c r="F100" s="367"/>
    </row>
    <row r="101" spans="1:6" ht="12" customHeight="1" thickBot="1">
      <c r="A101" s="174" t="s">
        <v>57</v>
      </c>
      <c r="B101" s="175" t="s">
        <v>164</v>
      </c>
      <c r="C101" s="200">
        <f>+C73+C86+C97+C100</f>
        <v>571985</v>
      </c>
      <c r="D101" s="200">
        <f>+D73+D86+D97+D100</f>
        <v>571985</v>
      </c>
      <c r="E101" s="200">
        <f>+E73+E86+E97+E100</f>
        <v>587044</v>
      </c>
      <c r="F101" s="200">
        <f>+F73+F86+F97+F100</f>
        <v>571404</v>
      </c>
    </row>
    <row r="102" spans="1:6" ht="12" customHeight="1" thickBot="1">
      <c r="A102" s="182" t="s">
        <v>58</v>
      </c>
      <c r="B102" s="177" t="s">
        <v>393</v>
      </c>
      <c r="C102" s="201">
        <f>+C103+C111</f>
        <v>74638</v>
      </c>
      <c r="D102" s="201">
        <f>+D103+D111</f>
        <v>61012</v>
      </c>
      <c r="E102" s="201">
        <f>+E103+E111</f>
        <v>61641</v>
      </c>
      <c r="F102" s="201">
        <f>+F103+F111</f>
        <v>66536</v>
      </c>
    </row>
    <row r="103" spans="1:6" ht="12" customHeight="1" thickBot="1">
      <c r="A103" s="198" t="s">
        <v>114</v>
      </c>
      <c r="B103" s="357" t="s">
        <v>400</v>
      </c>
      <c r="C103" s="384">
        <f>+C104+C105+C106+C107+C108+C109+C110</f>
        <v>74638</v>
      </c>
      <c r="D103" s="384">
        <f>+D104+D105+D106+D107+D108+D109+D110</f>
        <v>61012</v>
      </c>
      <c r="E103" s="384">
        <f>+E104+E105+E106+E107+E108+E109+E110</f>
        <v>61641</v>
      </c>
      <c r="F103" s="384">
        <f>+F104+F105+F106+F107+F108+F109+F110</f>
        <v>66536</v>
      </c>
    </row>
    <row r="104" spans="1:6" ht="12" customHeight="1">
      <c r="A104" s="190" t="s">
        <v>117</v>
      </c>
      <c r="B104" s="191" t="s">
        <v>303</v>
      </c>
      <c r="C104" s="225"/>
      <c r="D104" s="225"/>
      <c r="E104" s="225"/>
      <c r="F104" s="225"/>
    </row>
    <row r="105" spans="1:6" ht="12" customHeight="1">
      <c r="A105" s="183" t="s">
        <v>118</v>
      </c>
      <c r="B105" s="178" t="s">
        <v>304</v>
      </c>
      <c r="C105" s="226"/>
      <c r="D105" s="226"/>
      <c r="E105" s="226"/>
      <c r="F105" s="226"/>
    </row>
    <row r="106" spans="1:6" ht="12" customHeight="1">
      <c r="A106" s="183" t="s">
        <v>119</v>
      </c>
      <c r="B106" s="178" t="s">
        <v>305</v>
      </c>
      <c r="C106" s="226"/>
      <c r="D106" s="226"/>
      <c r="E106" s="226"/>
      <c r="F106" s="226"/>
    </row>
    <row r="107" spans="1:6" ht="12" customHeight="1">
      <c r="A107" s="183" t="s">
        <v>120</v>
      </c>
      <c r="B107" s="178" t="s">
        <v>306</v>
      </c>
      <c r="C107" s="226"/>
      <c r="D107" s="226"/>
      <c r="E107" s="226"/>
      <c r="F107" s="226"/>
    </row>
    <row r="108" spans="1:6" ht="12" customHeight="1">
      <c r="A108" s="183" t="s">
        <v>203</v>
      </c>
      <c r="B108" s="178" t="s">
        <v>307</v>
      </c>
      <c r="C108" s="226"/>
      <c r="D108" s="226"/>
      <c r="E108" s="226"/>
      <c r="F108" s="226"/>
    </row>
    <row r="109" spans="1:6" ht="12" customHeight="1">
      <c r="A109" s="183" t="s">
        <v>221</v>
      </c>
      <c r="B109" s="178" t="s">
        <v>412</v>
      </c>
      <c r="C109" s="390">
        <v>74638</v>
      </c>
      <c r="D109" s="390">
        <v>61012</v>
      </c>
      <c r="E109" s="390">
        <v>61641</v>
      </c>
      <c r="F109" s="390">
        <f>61641+4895</f>
        <v>66536</v>
      </c>
    </row>
    <row r="110" spans="1:6" ht="12" customHeight="1" thickBot="1">
      <c r="A110" s="192" t="s">
        <v>222</v>
      </c>
      <c r="B110" s="193" t="s">
        <v>309</v>
      </c>
      <c r="C110" s="227"/>
      <c r="D110" s="227"/>
      <c r="E110" s="227"/>
      <c r="F110" s="227"/>
    </row>
    <row r="111" spans="1:6" ht="12" customHeight="1" thickBot="1">
      <c r="A111" s="198" t="s">
        <v>115</v>
      </c>
      <c r="B111" s="357" t="s">
        <v>401</v>
      </c>
      <c r="C111" s="384">
        <f>+C112+C113+C114+C115+C116+C117+C118+C119</f>
        <v>0</v>
      </c>
      <c r="D111" s="384">
        <f>+D112+D113+D114+D115+D116+D117+D118+D119</f>
        <v>0</v>
      </c>
      <c r="E111" s="384">
        <f>+E112+E113+E114+E115+E116+E117+E118+E119</f>
        <v>0</v>
      </c>
      <c r="F111" s="384">
        <f>+F112+F113+F114+F115+F116+F117+F118+F119</f>
        <v>0</v>
      </c>
    </row>
    <row r="112" spans="1:6" ht="12" customHeight="1">
      <c r="A112" s="190" t="s">
        <v>123</v>
      </c>
      <c r="B112" s="191" t="s">
        <v>303</v>
      </c>
      <c r="C112" s="225"/>
      <c r="D112" s="225"/>
      <c r="E112" s="225"/>
      <c r="F112" s="225"/>
    </row>
    <row r="113" spans="1:6" ht="12" customHeight="1">
      <c r="A113" s="183" t="s">
        <v>124</v>
      </c>
      <c r="B113" s="178" t="s">
        <v>310</v>
      </c>
      <c r="C113" s="226"/>
      <c r="D113" s="226"/>
      <c r="E113" s="226"/>
      <c r="F113" s="226"/>
    </row>
    <row r="114" spans="1:6" ht="12" customHeight="1">
      <c r="A114" s="183" t="s">
        <v>125</v>
      </c>
      <c r="B114" s="178" t="s">
        <v>305</v>
      </c>
      <c r="C114" s="226"/>
      <c r="D114" s="226"/>
      <c r="E114" s="226"/>
      <c r="F114" s="226"/>
    </row>
    <row r="115" spans="1:6" ht="12" customHeight="1">
      <c r="A115" s="183" t="s">
        <v>126</v>
      </c>
      <c r="B115" s="178" t="s">
        <v>306</v>
      </c>
      <c r="C115" s="226"/>
      <c r="D115" s="226"/>
      <c r="E115" s="226"/>
      <c r="F115" s="226"/>
    </row>
    <row r="116" spans="1:6" ht="12" customHeight="1">
      <c r="A116" s="183" t="s">
        <v>204</v>
      </c>
      <c r="B116" s="178" t="s">
        <v>307</v>
      </c>
      <c r="C116" s="226"/>
      <c r="D116" s="226"/>
      <c r="E116" s="226"/>
      <c r="F116" s="226"/>
    </row>
    <row r="117" spans="1:6" ht="12" customHeight="1">
      <c r="A117" s="183" t="s">
        <v>223</v>
      </c>
      <c r="B117" s="178" t="s">
        <v>311</v>
      </c>
      <c r="C117" s="226"/>
      <c r="D117" s="226"/>
      <c r="E117" s="226"/>
      <c r="F117" s="226"/>
    </row>
    <row r="118" spans="1:6" ht="12" customHeight="1">
      <c r="A118" s="183" t="s">
        <v>224</v>
      </c>
      <c r="B118" s="178" t="s">
        <v>309</v>
      </c>
      <c r="C118" s="226"/>
      <c r="D118" s="226"/>
      <c r="E118" s="226"/>
      <c r="F118" s="226"/>
    </row>
    <row r="119" spans="1:6" ht="12" customHeight="1" thickBot="1">
      <c r="A119" s="192" t="s">
        <v>225</v>
      </c>
      <c r="B119" s="193" t="s">
        <v>396</v>
      </c>
      <c r="C119" s="227"/>
      <c r="D119" s="227"/>
      <c r="E119" s="227"/>
      <c r="F119" s="227"/>
    </row>
    <row r="120" spans="1:6" ht="12" customHeight="1" thickBot="1">
      <c r="A120" s="182" t="s">
        <v>59</v>
      </c>
      <c r="B120" s="353" t="s">
        <v>312</v>
      </c>
      <c r="C120" s="218">
        <f>+C101+C102</f>
        <v>646623</v>
      </c>
      <c r="D120" s="218">
        <f>+D101+D102</f>
        <v>632997</v>
      </c>
      <c r="E120" s="218">
        <f>+E101+E102</f>
        <v>648685</v>
      </c>
      <c r="F120" s="218">
        <f>+F101+F102</f>
        <v>637940</v>
      </c>
    </row>
    <row r="121" spans="1:12" ht="15" customHeight="1" thickBot="1">
      <c r="A121" s="182" t="s">
        <v>60</v>
      </c>
      <c r="B121" s="353" t="s">
        <v>313</v>
      </c>
      <c r="C121" s="219"/>
      <c r="D121" s="219"/>
      <c r="E121" s="219"/>
      <c r="F121" s="219"/>
      <c r="I121" s="42"/>
      <c r="J121" s="74"/>
      <c r="K121" s="74"/>
      <c r="L121" s="74"/>
    </row>
    <row r="122" spans="1:6" s="1" customFormat="1" ht="12.75" customHeight="1" thickBot="1">
      <c r="A122" s="194" t="s">
        <v>61</v>
      </c>
      <c r="B122" s="354" t="s">
        <v>314</v>
      </c>
      <c r="C122" s="212">
        <f>+C120+C121</f>
        <v>646623</v>
      </c>
      <c r="D122" s="212">
        <f>+D120+D121</f>
        <v>632997</v>
      </c>
      <c r="E122" s="212">
        <f>+E120+E121</f>
        <v>648685</v>
      </c>
      <c r="F122" s="212">
        <f>+F120+F121</f>
        <v>637940</v>
      </c>
    </row>
    <row r="123" spans="1:6" ht="7.5" customHeight="1">
      <c r="A123" s="358"/>
      <c r="B123" s="358"/>
      <c r="C123" s="358"/>
      <c r="D123" s="358"/>
      <c r="E123" s="358"/>
      <c r="F123" s="359"/>
    </row>
    <row r="124" spans="1:6" ht="15.75">
      <c r="A124" s="428" t="s">
        <v>167</v>
      </c>
      <c r="B124" s="428"/>
      <c r="C124" s="428"/>
      <c r="D124" s="428"/>
      <c r="E124" s="428"/>
      <c r="F124" s="428"/>
    </row>
    <row r="125" spans="1:6" ht="15" customHeight="1" thickBot="1">
      <c r="A125" s="426" t="s">
        <v>161</v>
      </c>
      <c r="B125" s="426"/>
      <c r="C125" s="78"/>
      <c r="D125" s="78"/>
      <c r="E125" s="78"/>
      <c r="F125" s="222" t="s">
        <v>316</v>
      </c>
    </row>
    <row r="126" spans="1:7" ht="19.5" customHeight="1" thickBot="1">
      <c r="A126" s="22">
        <v>1</v>
      </c>
      <c r="B126" s="31" t="s">
        <v>231</v>
      </c>
      <c r="C126" s="396">
        <f>+C51-C101</f>
        <v>-322850</v>
      </c>
      <c r="D126" s="396">
        <f>+D51-D101</f>
        <v>-322850</v>
      </c>
      <c r="E126" s="396">
        <f>+E51-E101</f>
        <v>-335762</v>
      </c>
      <c r="F126" s="396">
        <f>+F51-F101</f>
        <v>-297237</v>
      </c>
      <c r="G126" s="76"/>
    </row>
    <row r="127" spans="1:6" ht="7.5" customHeight="1">
      <c r="A127" s="358"/>
      <c r="B127" s="358"/>
      <c r="C127" s="358"/>
      <c r="D127" s="358"/>
      <c r="E127" s="358"/>
      <c r="F127" s="359"/>
    </row>
  </sheetData>
  <sheetProtection/>
  <mergeCells count="6">
    <mergeCell ref="A125:B125"/>
    <mergeCell ref="A69:F69"/>
    <mergeCell ref="A1:F1"/>
    <mergeCell ref="A2:B2"/>
    <mergeCell ref="A70:B70"/>
    <mergeCell ref="A124:F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 Csomád Község Önkormányzata
2013. ÉVI KÖLTSÉGVETÉS
KÖTELEZŐ FELADATAINAK MÉRLEGE &amp;10
&amp;R&amp;"Times New Roman CE,Félkövér dőlt"&amp;11 1.2. melléklet a 3/2014. (II.19.)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27"/>
  <sheetViews>
    <sheetView view="pageLayout" zoomScaleNormal="120" zoomScaleSheetLayoutView="100" workbookViewId="0" topLeftCell="A69">
      <selection activeCell="A69" sqref="A69:F69"/>
    </sheetView>
  </sheetViews>
  <sheetFormatPr defaultColWidth="9.00390625" defaultRowHeight="12.75"/>
  <cols>
    <col min="1" max="1" width="9.00390625" style="365" customWidth="1"/>
    <col min="2" max="2" width="71.625" style="365" customWidth="1"/>
    <col min="3" max="5" width="12.375" style="365" customWidth="1"/>
    <col min="6" max="6" width="12.375" style="366" customWidth="1"/>
    <col min="7" max="7" width="9.00390625" style="39" customWidth="1"/>
    <col min="8" max="16384" width="9.375" style="39" customWidth="1"/>
  </cols>
  <sheetData>
    <row r="1" spans="1:6" ht="15.75" customHeight="1">
      <c r="A1" s="424" t="s">
        <v>50</v>
      </c>
      <c r="B1" s="424"/>
      <c r="C1" s="424"/>
      <c r="D1" s="424"/>
      <c r="E1" s="424"/>
      <c r="F1" s="424"/>
    </row>
    <row r="2" spans="1:6" ht="15.75" customHeight="1" thickBot="1">
      <c r="A2" s="426" t="s">
        <v>159</v>
      </c>
      <c r="B2" s="426"/>
      <c r="C2" s="78"/>
      <c r="D2" s="78"/>
      <c r="E2" s="78"/>
      <c r="F2" s="222" t="s">
        <v>316</v>
      </c>
    </row>
    <row r="3" spans="1:6" ht="37.5" customHeight="1" thickBot="1">
      <c r="A3" s="27" t="s">
        <v>105</v>
      </c>
      <c r="B3" s="28" t="s">
        <v>52</v>
      </c>
      <c r="C3" s="40" t="s">
        <v>294</v>
      </c>
      <c r="D3" s="40" t="s">
        <v>440</v>
      </c>
      <c r="E3" s="40" t="s">
        <v>441</v>
      </c>
      <c r="F3" s="40" t="s">
        <v>451</v>
      </c>
    </row>
    <row r="4" spans="1:6" s="41" customFormat="1" ht="12" customHeight="1" thickBot="1">
      <c r="A4" s="36">
        <v>1</v>
      </c>
      <c r="B4" s="37">
        <v>2</v>
      </c>
      <c r="C4" s="38">
        <v>3</v>
      </c>
      <c r="D4" s="38">
        <v>4</v>
      </c>
      <c r="E4" s="38">
        <v>5</v>
      </c>
      <c r="F4" s="38">
        <v>6</v>
      </c>
    </row>
    <row r="5" spans="1:6" s="1" customFormat="1" ht="12" customHeight="1" thickBot="1">
      <c r="A5" s="24" t="s">
        <v>53</v>
      </c>
      <c r="B5" s="23" t="s">
        <v>172</v>
      </c>
      <c r="C5" s="200">
        <f>+C6+C11+C20</f>
        <v>0</v>
      </c>
      <c r="D5" s="200"/>
      <c r="E5" s="200">
        <f>+E6+E11+E20</f>
        <v>0</v>
      </c>
      <c r="F5" s="200">
        <f>+F6+F11+F20</f>
        <v>0</v>
      </c>
    </row>
    <row r="6" spans="1:6" s="1" customFormat="1" ht="12" customHeight="1" thickBot="1">
      <c r="A6" s="22" t="s">
        <v>54</v>
      </c>
      <c r="B6" s="177" t="s">
        <v>386</v>
      </c>
      <c r="C6" s="158">
        <f>+C7+C8+C9+C10</f>
        <v>0</v>
      </c>
      <c r="D6" s="158"/>
      <c r="E6" s="158">
        <f>+E7+E8+E9+E10</f>
        <v>0</v>
      </c>
      <c r="F6" s="158">
        <f>+F7+F8+F9+F10</f>
        <v>0</v>
      </c>
    </row>
    <row r="7" spans="1:6" s="1" customFormat="1" ht="12" customHeight="1">
      <c r="A7" s="15" t="s">
        <v>133</v>
      </c>
      <c r="B7" s="347" t="s">
        <v>91</v>
      </c>
      <c r="C7" s="159"/>
      <c r="D7" s="159"/>
      <c r="E7" s="159"/>
      <c r="F7" s="159"/>
    </row>
    <row r="8" spans="1:6" s="1" customFormat="1" ht="12" customHeight="1">
      <c r="A8" s="15" t="s">
        <v>134</v>
      </c>
      <c r="B8" s="191" t="s">
        <v>106</v>
      </c>
      <c r="C8" s="159"/>
      <c r="D8" s="159"/>
      <c r="E8" s="159"/>
      <c r="F8" s="159"/>
    </row>
    <row r="9" spans="1:6" s="1" customFormat="1" ht="12" customHeight="1">
      <c r="A9" s="15" t="s">
        <v>135</v>
      </c>
      <c r="B9" s="191" t="s">
        <v>173</v>
      </c>
      <c r="C9" s="159"/>
      <c r="D9" s="159"/>
      <c r="E9" s="159"/>
      <c r="F9" s="159"/>
    </row>
    <row r="10" spans="1:6" s="1" customFormat="1" ht="12" customHeight="1" thickBot="1">
      <c r="A10" s="15" t="s">
        <v>136</v>
      </c>
      <c r="B10" s="348" t="s">
        <v>174</v>
      </c>
      <c r="C10" s="159"/>
      <c r="D10" s="159"/>
      <c r="E10" s="159"/>
      <c r="F10" s="159"/>
    </row>
    <row r="11" spans="1:6" s="1" customFormat="1" ht="12" customHeight="1" thickBot="1">
      <c r="A11" s="22" t="s">
        <v>55</v>
      </c>
      <c r="B11" s="23" t="s">
        <v>175</v>
      </c>
      <c r="C11" s="201">
        <f>+C12+C13+C14+C15+C16+C17+C18+C19</f>
        <v>0</v>
      </c>
      <c r="D11" s="201"/>
      <c r="E11" s="201">
        <f>+E12+E13+E14+E15+E16+E17+E18+E19</f>
        <v>0</v>
      </c>
      <c r="F11" s="201">
        <f>+F12+F13+F14+F15+F16+F17+F18+F19</f>
        <v>0</v>
      </c>
    </row>
    <row r="12" spans="1:6" s="1" customFormat="1" ht="12" customHeight="1">
      <c r="A12" s="19" t="s">
        <v>107</v>
      </c>
      <c r="B12" s="11" t="s">
        <v>180</v>
      </c>
      <c r="C12" s="202"/>
      <c r="D12" s="202"/>
      <c r="E12" s="202"/>
      <c r="F12" s="202"/>
    </row>
    <row r="13" spans="1:6" s="1" customFormat="1" ht="12" customHeight="1">
      <c r="A13" s="15" t="s">
        <v>108</v>
      </c>
      <c r="B13" s="8" t="s">
        <v>181</v>
      </c>
      <c r="C13" s="203"/>
      <c r="D13" s="203"/>
      <c r="E13" s="203"/>
      <c r="F13" s="203"/>
    </row>
    <row r="14" spans="1:6" s="1" customFormat="1" ht="12" customHeight="1">
      <c r="A14" s="15" t="s">
        <v>109</v>
      </c>
      <c r="B14" s="8" t="s">
        <v>182</v>
      </c>
      <c r="C14" s="203"/>
      <c r="D14" s="203"/>
      <c r="E14" s="203"/>
      <c r="F14" s="203"/>
    </row>
    <row r="15" spans="1:6" s="1" customFormat="1" ht="12" customHeight="1">
      <c r="A15" s="15" t="s">
        <v>110</v>
      </c>
      <c r="B15" s="8" t="s">
        <v>183</v>
      </c>
      <c r="C15" s="203"/>
      <c r="D15" s="203"/>
      <c r="E15" s="203"/>
      <c r="F15" s="203"/>
    </row>
    <row r="16" spans="1:6" s="1" customFormat="1" ht="12" customHeight="1">
      <c r="A16" s="14" t="s">
        <v>176</v>
      </c>
      <c r="B16" s="7" t="s">
        <v>184</v>
      </c>
      <c r="C16" s="204"/>
      <c r="D16" s="204"/>
      <c r="E16" s="204"/>
      <c r="F16" s="204"/>
    </row>
    <row r="17" spans="1:6" s="1" customFormat="1" ht="12" customHeight="1">
      <c r="A17" s="15" t="s">
        <v>177</v>
      </c>
      <c r="B17" s="8" t="s">
        <v>255</v>
      </c>
      <c r="C17" s="203"/>
      <c r="D17" s="203"/>
      <c r="E17" s="203"/>
      <c r="F17" s="203"/>
    </row>
    <row r="18" spans="1:6" s="1" customFormat="1" ht="12" customHeight="1">
      <c r="A18" s="15" t="s">
        <v>178</v>
      </c>
      <c r="B18" s="8" t="s">
        <v>186</v>
      </c>
      <c r="C18" s="203"/>
      <c r="D18" s="203"/>
      <c r="E18" s="203"/>
      <c r="F18" s="203"/>
    </row>
    <row r="19" spans="1:6" s="1" customFormat="1" ht="12" customHeight="1" thickBot="1">
      <c r="A19" s="16" t="s">
        <v>179</v>
      </c>
      <c r="B19" s="9" t="s">
        <v>187</v>
      </c>
      <c r="C19" s="205"/>
      <c r="D19" s="205"/>
      <c r="E19" s="205"/>
      <c r="F19" s="205"/>
    </row>
    <row r="20" spans="1:6" s="1" customFormat="1" ht="12" customHeight="1" thickBot="1">
      <c r="A20" s="22" t="s">
        <v>188</v>
      </c>
      <c r="B20" s="23" t="s">
        <v>256</v>
      </c>
      <c r="C20" s="206"/>
      <c r="D20" s="206"/>
      <c r="E20" s="206"/>
      <c r="F20" s="206"/>
    </row>
    <row r="21" spans="1:6" s="1" customFormat="1" ht="12" customHeight="1" thickBot="1">
      <c r="A21" s="22" t="s">
        <v>57</v>
      </c>
      <c r="B21" s="23" t="s">
        <v>190</v>
      </c>
      <c r="C21" s="201">
        <f>+C22+C23+C24+C25+C26+C27+C28+C29</f>
        <v>0</v>
      </c>
      <c r="D21" s="201"/>
      <c r="E21" s="201">
        <f>+E22+E23+E24+E25+E26+E27+E28+E29</f>
        <v>0</v>
      </c>
      <c r="F21" s="201">
        <f>+F22+F23+F24+F25+F26+F27+F28+F29</f>
        <v>0</v>
      </c>
    </row>
    <row r="22" spans="1:6" s="1" customFormat="1" ht="12" customHeight="1">
      <c r="A22" s="17" t="s">
        <v>111</v>
      </c>
      <c r="B22" s="10" t="s">
        <v>196</v>
      </c>
      <c r="C22" s="207"/>
      <c r="D22" s="207"/>
      <c r="E22" s="207"/>
      <c r="F22" s="207"/>
    </row>
    <row r="23" spans="1:6" s="1" customFormat="1" ht="12" customHeight="1">
      <c r="A23" s="15" t="s">
        <v>112</v>
      </c>
      <c r="B23" s="8" t="s">
        <v>197</v>
      </c>
      <c r="C23" s="203"/>
      <c r="D23" s="203"/>
      <c r="E23" s="203"/>
      <c r="F23" s="203"/>
    </row>
    <row r="24" spans="1:6" s="1" customFormat="1" ht="12" customHeight="1">
      <c r="A24" s="15" t="s">
        <v>113</v>
      </c>
      <c r="B24" s="8" t="s">
        <v>198</v>
      </c>
      <c r="C24" s="203"/>
      <c r="D24" s="203"/>
      <c r="E24" s="203"/>
      <c r="F24" s="203"/>
    </row>
    <row r="25" spans="1:6" s="1" customFormat="1" ht="12" customHeight="1">
      <c r="A25" s="18" t="s">
        <v>191</v>
      </c>
      <c r="B25" s="8" t="s">
        <v>116</v>
      </c>
      <c r="C25" s="208"/>
      <c r="D25" s="208"/>
      <c r="E25" s="208"/>
      <c r="F25" s="208"/>
    </row>
    <row r="26" spans="1:6" s="1" customFormat="1" ht="12" customHeight="1">
      <c r="A26" s="18" t="s">
        <v>192</v>
      </c>
      <c r="B26" s="8" t="s">
        <v>199</v>
      </c>
      <c r="C26" s="208"/>
      <c r="D26" s="208"/>
      <c r="E26" s="208"/>
      <c r="F26" s="208"/>
    </row>
    <row r="27" spans="1:6" s="1" customFormat="1" ht="12" customHeight="1">
      <c r="A27" s="15" t="s">
        <v>193</v>
      </c>
      <c r="B27" s="8" t="s">
        <v>200</v>
      </c>
      <c r="C27" s="203"/>
      <c r="D27" s="203"/>
      <c r="E27" s="203"/>
      <c r="F27" s="203"/>
    </row>
    <row r="28" spans="1:6" s="1" customFormat="1" ht="12" customHeight="1">
      <c r="A28" s="15" t="s">
        <v>194</v>
      </c>
      <c r="B28" s="8" t="s">
        <v>257</v>
      </c>
      <c r="C28" s="209"/>
      <c r="D28" s="209"/>
      <c r="E28" s="209"/>
      <c r="F28" s="209"/>
    </row>
    <row r="29" spans="1:6" s="1" customFormat="1" ht="12" customHeight="1" thickBot="1">
      <c r="A29" s="15" t="s">
        <v>195</v>
      </c>
      <c r="B29" s="13" t="s">
        <v>202</v>
      </c>
      <c r="C29" s="209"/>
      <c r="D29" s="209"/>
      <c r="E29" s="209"/>
      <c r="F29" s="209"/>
    </row>
    <row r="30" spans="1:6" s="1" customFormat="1" ht="12" customHeight="1" thickBot="1">
      <c r="A30" s="170" t="s">
        <v>58</v>
      </c>
      <c r="B30" s="23" t="s">
        <v>387</v>
      </c>
      <c r="C30" s="158">
        <f>+C31+C37</f>
        <v>0</v>
      </c>
      <c r="D30" s="158"/>
      <c r="E30" s="158">
        <f>+E31+E37</f>
        <v>36192</v>
      </c>
      <c r="F30" s="158">
        <f>+F31+F37</f>
        <v>36192</v>
      </c>
    </row>
    <row r="31" spans="1:6" s="1" customFormat="1" ht="12" customHeight="1">
      <c r="A31" s="171" t="s">
        <v>114</v>
      </c>
      <c r="B31" s="349" t="s">
        <v>388</v>
      </c>
      <c r="C31" s="168">
        <f>+C32+C33+C34+C35+C36</f>
        <v>0</v>
      </c>
      <c r="D31" s="168"/>
      <c r="E31" s="168">
        <f>+E32+E33+E34+E35+E36</f>
        <v>0</v>
      </c>
      <c r="F31" s="168">
        <f>+F32+F33+F34+F35+F36</f>
        <v>0</v>
      </c>
    </row>
    <row r="32" spans="1:6" s="1" customFormat="1" ht="12" customHeight="1">
      <c r="A32" s="172" t="s">
        <v>117</v>
      </c>
      <c r="B32" s="178" t="s">
        <v>258</v>
      </c>
      <c r="C32" s="163"/>
      <c r="D32" s="163"/>
      <c r="E32" s="163"/>
      <c r="F32" s="163"/>
    </row>
    <row r="33" spans="1:6" s="1" customFormat="1" ht="12" customHeight="1">
      <c r="A33" s="172" t="s">
        <v>118</v>
      </c>
      <c r="B33" s="178" t="s">
        <v>259</v>
      </c>
      <c r="C33" s="163"/>
      <c r="D33" s="163"/>
      <c r="E33" s="163"/>
      <c r="F33" s="163"/>
    </row>
    <row r="34" spans="1:6" s="1" customFormat="1" ht="12" customHeight="1">
      <c r="A34" s="172" t="s">
        <v>119</v>
      </c>
      <c r="B34" s="178" t="s">
        <v>260</v>
      </c>
      <c r="C34" s="163"/>
      <c r="D34" s="163"/>
      <c r="E34" s="163"/>
      <c r="F34" s="163"/>
    </row>
    <row r="35" spans="1:6" s="1" customFormat="1" ht="12" customHeight="1">
      <c r="A35" s="172" t="s">
        <v>120</v>
      </c>
      <c r="B35" s="178" t="s">
        <v>261</v>
      </c>
      <c r="C35" s="163"/>
      <c r="D35" s="163"/>
      <c r="E35" s="163"/>
      <c r="F35" s="163"/>
    </row>
    <row r="36" spans="1:6" s="1" customFormat="1" ht="12" customHeight="1">
      <c r="A36" s="172" t="s">
        <v>203</v>
      </c>
      <c r="B36" s="178" t="s">
        <v>389</v>
      </c>
      <c r="C36" s="163"/>
      <c r="D36" s="163"/>
      <c r="E36" s="163"/>
      <c r="F36" s="163"/>
    </row>
    <row r="37" spans="1:6" s="1" customFormat="1" ht="12" customHeight="1">
      <c r="A37" s="172" t="s">
        <v>115</v>
      </c>
      <c r="B37" s="179" t="s">
        <v>390</v>
      </c>
      <c r="C37" s="167">
        <f>+C38+C39+C40+C41+C42</f>
        <v>0</v>
      </c>
      <c r="D37" s="167"/>
      <c r="E37" s="167">
        <f>+E38+E39+E40+E41+E42</f>
        <v>36192</v>
      </c>
      <c r="F37" s="167">
        <f>+F38+F39+F40+F41+F42</f>
        <v>36192</v>
      </c>
    </row>
    <row r="38" spans="1:6" s="1" customFormat="1" ht="12" customHeight="1">
      <c r="A38" s="172" t="s">
        <v>123</v>
      </c>
      <c r="B38" s="178" t="s">
        <v>258</v>
      </c>
      <c r="C38" s="163"/>
      <c r="D38" s="163"/>
      <c r="E38" s="163"/>
      <c r="F38" s="163"/>
    </row>
    <row r="39" spans="1:6" s="1" customFormat="1" ht="12" customHeight="1">
      <c r="A39" s="172" t="s">
        <v>124</v>
      </c>
      <c r="B39" s="178" t="s">
        <v>259</v>
      </c>
      <c r="C39" s="163"/>
      <c r="D39" s="163"/>
      <c r="E39" s="163"/>
      <c r="F39" s="163"/>
    </row>
    <row r="40" spans="1:6" s="1" customFormat="1" ht="12" customHeight="1">
      <c r="A40" s="172" t="s">
        <v>125</v>
      </c>
      <c r="B40" s="178" t="s">
        <v>260</v>
      </c>
      <c r="C40" s="163"/>
      <c r="D40" s="163"/>
      <c r="E40" s="163"/>
      <c r="F40" s="163"/>
    </row>
    <row r="41" spans="1:6" s="1" customFormat="1" ht="12" customHeight="1">
      <c r="A41" s="172" t="s">
        <v>126</v>
      </c>
      <c r="B41" s="180" t="s">
        <v>261</v>
      </c>
      <c r="C41" s="163"/>
      <c r="D41" s="163"/>
      <c r="E41" s="163">
        <v>36192</v>
      </c>
      <c r="F41" s="163">
        <v>36192</v>
      </c>
    </row>
    <row r="42" spans="1:6" s="1" customFormat="1" ht="12" customHeight="1" thickBot="1">
      <c r="A42" s="173" t="s">
        <v>204</v>
      </c>
      <c r="B42" s="181" t="s">
        <v>391</v>
      </c>
      <c r="C42" s="164"/>
      <c r="D42" s="164"/>
      <c r="E42" s="164"/>
      <c r="F42" s="164"/>
    </row>
    <row r="43" spans="1:6" s="1" customFormat="1" ht="12" customHeight="1" thickBot="1">
      <c r="A43" s="22" t="s">
        <v>205</v>
      </c>
      <c r="B43" s="350" t="s">
        <v>262</v>
      </c>
      <c r="C43" s="158">
        <f>+C44+C45</f>
        <v>0</v>
      </c>
      <c r="D43" s="158"/>
      <c r="E43" s="158">
        <f>+E44+E45</f>
        <v>0</v>
      </c>
      <c r="F43" s="158">
        <f>+F44+F45</f>
        <v>0</v>
      </c>
    </row>
    <row r="44" spans="1:6" s="1" customFormat="1" ht="12" customHeight="1">
      <c r="A44" s="17" t="s">
        <v>121</v>
      </c>
      <c r="B44" s="191" t="s">
        <v>263</v>
      </c>
      <c r="C44" s="161"/>
      <c r="D44" s="161"/>
      <c r="E44" s="161"/>
      <c r="F44" s="161"/>
    </row>
    <row r="45" spans="1:6" s="1" customFormat="1" ht="12" customHeight="1" thickBot="1">
      <c r="A45" s="14" t="s">
        <v>122</v>
      </c>
      <c r="B45" s="186" t="s">
        <v>267</v>
      </c>
      <c r="C45" s="160"/>
      <c r="D45" s="160"/>
      <c r="E45" s="160"/>
      <c r="F45" s="160"/>
    </row>
    <row r="46" spans="1:6" s="1" customFormat="1" ht="12" customHeight="1" thickBot="1">
      <c r="A46" s="22" t="s">
        <v>60</v>
      </c>
      <c r="B46" s="350" t="s">
        <v>266</v>
      </c>
      <c r="C46" s="158">
        <f>+C47+C48+C49</f>
        <v>0</v>
      </c>
      <c r="D46" s="158"/>
      <c r="E46" s="158">
        <f>+E47+E48+E49</f>
        <v>0</v>
      </c>
      <c r="F46" s="158">
        <f>+F47+F48+F49</f>
        <v>0</v>
      </c>
    </row>
    <row r="47" spans="1:6" s="1" customFormat="1" ht="12" customHeight="1">
      <c r="A47" s="17" t="s">
        <v>208</v>
      </c>
      <c r="B47" s="191" t="s">
        <v>206</v>
      </c>
      <c r="C47" s="169"/>
      <c r="D47" s="169"/>
      <c r="E47" s="169"/>
      <c r="F47" s="169"/>
    </row>
    <row r="48" spans="1:6" s="1" customFormat="1" ht="12" customHeight="1">
      <c r="A48" s="15" t="s">
        <v>209</v>
      </c>
      <c r="B48" s="178" t="s">
        <v>207</v>
      </c>
      <c r="C48" s="209"/>
      <c r="D48" s="209"/>
      <c r="E48" s="209"/>
      <c r="F48" s="209"/>
    </row>
    <row r="49" spans="1:6" s="1" customFormat="1" ht="12" customHeight="1" thickBot="1">
      <c r="A49" s="14" t="s">
        <v>325</v>
      </c>
      <c r="B49" s="186" t="s">
        <v>264</v>
      </c>
      <c r="C49" s="165"/>
      <c r="D49" s="165"/>
      <c r="E49" s="165"/>
      <c r="F49" s="165"/>
    </row>
    <row r="50" spans="1:8" s="1" customFormat="1" ht="17.25" customHeight="1" thickBot="1">
      <c r="A50" s="22" t="s">
        <v>210</v>
      </c>
      <c r="B50" s="351" t="s">
        <v>265</v>
      </c>
      <c r="C50" s="210"/>
      <c r="D50" s="210"/>
      <c r="E50" s="210"/>
      <c r="F50" s="210"/>
      <c r="H50" s="42"/>
    </row>
    <row r="51" spans="1:6" s="1" customFormat="1" ht="12" customHeight="1" thickBot="1">
      <c r="A51" s="22" t="s">
        <v>62</v>
      </c>
      <c r="B51" s="26" t="s">
        <v>211</v>
      </c>
      <c r="C51" s="211">
        <f>+C6+C11+C20+C21+C30+C43+C46+C50</f>
        <v>0</v>
      </c>
      <c r="D51" s="211"/>
      <c r="E51" s="211">
        <f>+E6+E11+E20+E21+E30+E43+E46+E50</f>
        <v>36192</v>
      </c>
      <c r="F51" s="211">
        <f>+F6+F11+F20+F21+F30+F43+F46+F50</f>
        <v>36192</v>
      </c>
    </row>
    <row r="52" spans="1:6" s="1" customFormat="1" ht="12" customHeight="1" thickBot="1">
      <c r="A52" s="182" t="s">
        <v>63</v>
      </c>
      <c r="B52" s="177" t="s">
        <v>268</v>
      </c>
      <c r="C52" s="212">
        <f>+C53+C59</f>
        <v>17150</v>
      </c>
      <c r="D52" s="212">
        <f>+D53+D59</f>
        <v>17150</v>
      </c>
      <c r="E52" s="212">
        <f>+E53+E59</f>
        <v>17150</v>
      </c>
      <c r="F52" s="212">
        <f>+F53+F59</f>
        <v>55675</v>
      </c>
    </row>
    <row r="53" spans="1:6" s="1" customFormat="1" ht="12" customHeight="1">
      <c r="A53" s="352" t="s">
        <v>155</v>
      </c>
      <c r="B53" s="349" t="s">
        <v>269</v>
      </c>
      <c r="C53" s="213">
        <f>+C54+C55+C56+C57+C58</f>
        <v>17150</v>
      </c>
      <c r="D53" s="213">
        <f>+D54+D55+D56+D57+D58</f>
        <v>17150</v>
      </c>
      <c r="E53" s="213">
        <f>+E54+E55+E56+E57+E58</f>
        <v>17150</v>
      </c>
      <c r="F53" s="213">
        <f>+F54+F55+F56+F57+F58</f>
        <v>55675</v>
      </c>
    </row>
    <row r="54" spans="1:6" s="1" customFormat="1" ht="12" customHeight="1">
      <c r="A54" s="183" t="s">
        <v>284</v>
      </c>
      <c r="B54" s="178" t="s">
        <v>270</v>
      </c>
      <c r="C54" s="209">
        <v>17150</v>
      </c>
      <c r="D54" s="209">
        <v>17150</v>
      </c>
      <c r="E54" s="209">
        <v>17150</v>
      </c>
      <c r="F54" s="209">
        <f>17150+38525</f>
        <v>55675</v>
      </c>
    </row>
    <row r="55" spans="1:6" s="1" customFormat="1" ht="12" customHeight="1">
      <c r="A55" s="183" t="s">
        <v>285</v>
      </c>
      <c r="B55" s="178" t="s">
        <v>271</v>
      </c>
      <c r="C55" s="209"/>
      <c r="D55" s="209"/>
      <c r="E55" s="209"/>
      <c r="F55" s="209"/>
    </row>
    <row r="56" spans="1:6" s="1" customFormat="1" ht="12" customHeight="1">
      <c r="A56" s="183" t="s">
        <v>286</v>
      </c>
      <c r="B56" s="178" t="s">
        <v>272</v>
      </c>
      <c r="C56" s="209"/>
      <c r="D56" s="209"/>
      <c r="E56" s="209"/>
      <c r="F56" s="209"/>
    </row>
    <row r="57" spans="1:6" s="1" customFormat="1" ht="12" customHeight="1">
      <c r="A57" s="183" t="s">
        <v>287</v>
      </c>
      <c r="B57" s="178" t="s">
        <v>273</v>
      </c>
      <c r="C57" s="209"/>
      <c r="D57" s="209"/>
      <c r="E57" s="209"/>
      <c r="F57" s="209"/>
    </row>
    <row r="58" spans="1:6" s="1" customFormat="1" ht="12" customHeight="1">
      <c r="A58" s="183" t="s">
        <v>288</v>
      </c>
      <c r="B58" s="178" t="s">
        <v>274</v>
      </c>
      <c r="C58" s="209"/>
      <c r="D58" s="209"/>
      <c r="E58" s="209"/>
      <c r="F58" s="209"/>
    </row>
    <row r="59" spans="1:6" s="1" customFormat="1" ht="12" customHeight="1">
      <c r="A59" s="184" t="s">
        <v>156</v>
      </c>
      <c r="B59" s="179" t="s">
        <v>275</v>
      </c>
      <c r="C59" s="214">
        <f>+C60+C61+C62+C63+C64</f>
        <v>0</v>
      </c>
      <c r="D59" s="214"/>
      <c r="E59" s="214">
        <f>+E60+E61+E62+E63+E64</f>
        <v>0</v>
      </c>
      <c r="F59" s="214">
        <f>+F60+F61+F62+F63+F64</f>
        <v>0</v>
      </c>
    </row>
    <row r="60" spans="1:6" s="1" customFormat="1" ht="12" customHeight="1">
      <c r="A60" s="183" t="s">
        <v>289</v>
      </c>
      <c r="B60" s="178" t="s">
        <v>276</v>
      </c>
      <c r="C60" s="209"/>
      <c r="D60" s="209"/>
      <c r="E60" s="209"/>
      <c r="F60" s="209"/>
    </row>
    <row r="61" spans="1:6" s="1" customFormat="1" ht="12" customHeight="1">
      <c r="A61" s="183" t="s">
        <v>290</v>
      </c>
      <c r="B61" s="178" t="s">
        <v>277</v>
      </c>
      <c r="C61" s="209"/>
      <c r="D61" s="209"/>
      <c r="E61" s="209"/>
      <c r="F61" s="209"/>
    </row>
    <row r="62" spans="1:6" s="1" customFormat="1" ht="12" customHeight="1">
      <c r="A62" s="183" t="s">
        <v>291</v>
      </c>
      <c r="B62" s="178" t="s">
        <v>278</v>
      </c>
      <c r="C62" s="209"/>
      <c r="D62" s="209"/>
      <c r="E62" s="209"/>
      <c r="F62" s="209"/>
    </row>
    <row r="63" spans="1:6" s="1" customFormat="1" ht="12" customHeight="1">
      <c r="A63" s="183" t="s">
        <v>292</v>
      </c>
      <c r="B63" s="178" t="s">
        <v>279</v>
      </c>
      <c r="C63" s="209"/>
      <c r="D63" s="209"/>
      <c r="E63" s="209"/>
      <c r="F63" s="209"/>
    </row>
    <row r="64" spans="1:6" s="1" customFormat="1" ht="12" customHeight="1" thickBot="1">
      <c r="A64" s="185" t="s">
        <v>293</v>
      </c>
      <c r="B64" s="186" t="s">
        <v>280</v>
      </c>
      <c r="C64" s="215"/>
      <c r="D64" s="215"/>
      <c r="E64" s="215"/>
      <c r="F64" s="215"/>
    </row>
    <row r="65" spans="1:6" s="1" customFormat="1" ht="12" customHeight="1" thickBot="1">
      <c r="A65" s="187" t="s">
        <v>64</v>
      </c>
      <c r="B65" s="353" t="s">
        <v>281</v>
      </c>
      <c r="C65" s="212">
        <f>+C51+C52</f>
        <v>17150</v>
      </c>
      <c r="D65" s="212">
        <f>+D51+D52</f>
        <v>17150</v>
      </c>
      <c r="E65" s="212">
        <f>+E51+E52</f>
        <v>53342</v>
      </c>
      <c r="F65" s="212">
        <f>+F51+F52</f>
        <v>91867</v>
      </c>
    </row>
    <row r="66" spans="1:6" s="1" customFormat="1" ht="13.5" customHeight="1" thickBot="1">
      <c r="A66" s="188" t="s">
        <v>65</v>
      </c>
      <c r="B66" s="354" t="s">
        <v>282</v>
      </c>
      <c r="C66" s="223"/>
      <c r="D66" s="223"/>
      <c r="E66" s="223"/>
      <c r="F66" s="223"/>
    </row>
    <row r="67" spans="1:6" s="1" customFormat="1" ht="12" customHeight="1" thickBot="1">
      <c r="A67" s="187" t="s">
        <v>66</v>
      </c>
      <c r="B67" s="353" t="s">
        <v>283</v>
      </c>
      <c r="C67" s="224">
        <f>+C65+C66</f>
        <v>17150</v>
      </c>
      <c r="D67" s="224">
        <f>+D65+D66</f>
        <v>17150</v>
      </c>
      <c r="E67" s="224">
        <f>+E65+E66</f>
        <v>53342</v>
      </c>
      <c r="F67" s="224">
        <f>+F65+F66</f>
        <v>91867</v>
      </c>
    </row>
    <row r="68" spans="1:6" s="1" customFormat="1" ht="12.75" customHeight="1">
      <c r="A68" s="5"/>
      <c r="B68" s="6"/>
      <c r="C68" s="6"/>
      <c r="D68" s="6"/>
      <c r="E68" s="6"/>
      <c r="F68" s="216"/>
    </row>
    <row r="69" spans="1:6" ht="16.5" customHeight="1">
      <c r="A69" s="424" t="s">
        <v>82</v>
      </c>
      <c r="B69" s="424"/>
      <c r="C69" s="424"/>
      <c r="D69" s="424"/>
      <c r="E69" s="424"/>
      <c r="F69" s="424"/>
    </row>
    <row r="70" spans="1:6" s="229" customFormat="1" ht="16.5" customHeight="1" thickBot="1">
      <c r="A70" s="427" t="s">
        <v>160</v>
      </c>
      <c r="B70" s="427"/>
      <c r="C70" s="393"/>
      <c r="D70" s="393"/>
      <c r="E70" s="393"/>
      <c r="F70" s="77" t="s">
        <v>316</v>
      </c>
    </row>
    <row r="71" spans="1:6" ht="37.5" customHeight="1" thickBot="1">
      <c r="A71" s="27" t="s">
        <v>51</v>
      </c>
      <c r="B71" s="28" t="s">
        <v>83</v>
      </c>
      <c r="C71" s="40" t="s">
        <v>294</v>
      </c>
      <c r="D71" s="40" t="s">
        <v>440</v>
      </c>
      <c r="E71" s="40" t="s">
        <v>441</v>
      </c>
      <c r="F71" s="40" t="s">
        <v>451</v>
      </c>
    </row>
    <row r="72" spans="1:6" s="41" customFormat="1" ht="12" customHeight="1" thickBot="1">
      <c r="A72" s="36">
        <v>1</v>
      </c>
      <c r="B72" s="37">
        <v>2</v>
      </c>
      <c r="C72" s="38">
        <v>3</v>
      </c>
      <c r="D72" s="38">
        <v>4</v>
      </c>
      <c r="E72" s="38">
        <v>5</v>
      </c>
      <c r="F72" s="38">
        <v>6</v>
      </c>
    </row>
    <row r="73" spans="1:6" ht="12" customHeight="1" thickBot="1">
      <c r="A73" s="24" t="s">
        <v>53</v>
      </c>
      <c r="B73" s="32" t="s">
        <v>212</v>
      </c>
      <c r="C73" s="200">
        <f>+C74+C75+C76+C77+C78</f>
        <v>650</v>
      </c>
      <c r="D73" s="200">
        <f>+D74+D75+D76+D77+D78</f>
        <v>650</v>
      </c>
      <c r="E73" s="200">
        <f>+E74+E75+E76+E77+E78</f>
        <v>650</v>
      </c>
      <c r="F73" s="200">
        <f>+F74+F75+F76+F77+F78</f>
        <v>650</v>
      </c>
    </row>
    <row r="74" spans="1:6" ht="12" customHeight="1">
      <c r="A74" s="19" t="s">
        <v>127</v>
      </c>
      <c r="B74" s="11" t="s">
        <v>84</v>
      </c>
      <c r="C74" s="202"/>
      <c r="D74" s="202"/>
      <c r="E74" s="202"/>
      <c r="F74" s="202"/>
    </row>
    <row r="75" spans="1:6" ht="12" customHeight="1">
      <c r="A75" s="15" t="s">
        <v>128</v>
      </c>
      <c r="B75" s="8" t="s">
        <v>213</v>
      </c>
      <c r="C75" s="203"/>
      <c r="D75" s="203"/>
      <c r="E75" s="203"/>
      <c r="F75" s="203"/>
    </row>
    <row r="76" spans="1:6" ht="12" customHeight="1">
      <c r="A76" s="15" t="s">
        <v>129</v>
      </c>
      <c r="B76" s="8" t="s">
        <v>152</v>
      </c>
      <c r="C76" s="208"/>
      <c r="D76" s="208"/>
      <c r="E76" s="208"/>
      <c r="F76" s="208"/>
    </row>
    <row r="77" spans="1:6" ht="12" customHeight="1">
      <c r="A77" s="15" t="s">
        <v>130</v>
      </c>
      <c r="B77" s="12" t="s">
        <v>214</v>
      </c>
      <c r="C77" s="208"/>
      <c r="D77" s="208"/>
      <c r="E77" s="208"/>
      <c r="F77" s="208"/>
    </row>
    <row r="78" spans="1:6" ht="12" customHeight="1">
      <c r="A78" s="15" t="s">
        <v>138</v>
      </c>
      <c r="B78" s="21" t="s">
        <v>215</v>
      </c>
      <c r="C78" s="208">
        <v>650</v>
      </c>
      <c r="D78" s="208">
        <v>650</v>
      </c>
      <c r="E78" s="208">
        <v>650</v>
      </c>
      <c r="F78" s="208">
        <v>650</v>
      </c>
    </row>
    <row r="79" spans="1:6" ht="12" customHeight="1">
      <c r="A79" s="15" t="s">
        <v>131</v>
      </c>
      <c r="B79" s="8" t="s">
        <v>438</v>
      </c>
      <c r="C79" s="208"/>
      <c r="D79" s="208"/>
      <c r="E79" s="208"/>
      <c r="F79" s="208"/>
    </row>
    <row r="80" spans="1:6" ht="12" customHeight="1">
      <c r="A80" s="15" t="s">
        <v>132</v>
      </c>
      <c r="B80" s="81" t="s">
        <v>236</v>
      </c>
      <c r="C80" s="208"/>
      <c r="D80" s="208"/>
      <c r="E80" s="208"/>
      <c r="F80" s="208"/>
    </row>
    <row r="81" spans="1:6" ht="12" customHeight="1">
      <c r="A81" s="15" t="s">
        <v>139</v>
      </c>
      <c r="B81" s="81" t="s">
        <v>295</v>
      </c>
      <c r="C81" s="208"/>
      <c r="D81" s="208"/>
      <c r="E81" s="208"/>
      <c r="F81" s="208"/>
    </row>
    <row r="82" spans="1:6" ht="12" customHeight="1">
      <c r="A82" s="15" t="s">
        <v>140</v>
      </c>
      <c r="B82" s="82" t="s">
        <v>237</v>
      </c>
      <c r="C82" s="208">
        <v>650</v>
      </c>
      <c r="D82" s="208">
        <v>650</v>
      </c>
      <c r="E82" s="208">
        <v>650</v>
      </c>
      <c r="F82" s="208">
        <v>650</v>
      </c>
    </row>
    <row r="83" spans="1:6" ht="12" customHeight="1">
      <c r="A83" s="14" t="s">
        <v>141</v>
      </c>
      <c r="B83" s="83" t="s">
        <v>238</v>
      </c>
      <c r="C83" s="208"/>
      <c r="D83" s="208"/>
      <c r="E83" s="208"/>
      <c r="F83" s="208"/>
    </row>
    <row r="84" spans="1:6" ht="12" customHeight="1">
      <c r="A84" s="15" t="s">
        <v>142</v>
      </c>
      <c r="B84" s="83" t="s">
        <v>239</v>
      </c>
      <c r="C84" s="208"/>
      <c r="D84" s="208"/>
      <c r="E84" s="208"/>
      <c r="F84" s="208"/>
    </row>
    <row r="85" spans="1:6" ht="12" customHeight="1" thickBot="1">
      <c r="A85" s="20" t="s">
        <v>144</v>
      </c>
      <c r="B85" s="84" t="s">
        <v>240</v>
      </c>
      <c r="C85" s="217"/>
      <c r="D85" s="217"/>
      <c r="E85" s="217"/>
      <c r="F85" s="217"/>
    </row>
    <row r="86" spans="1:6" ht="12" customHeight="1" thickBot="1">
      <c r="A86" s="22" t="s">
        <v>54</v>
      </c>
      <c r="B86" s="31" t="s">
        <v>326</v>
      </c>
      <c r="C86" s="201">
        <f>+C87+C88+C89</f>
        <v>16500</v>
      </c>
      <c r="D86" s="201">
        <f>+D87+D88+D89</f>
        <v>16500</v>
      </c>
      <c r="E86" s="201">
        <f>+E87+E88+E89</f>
        <v>52692</v>
      </c>
      <c r="F86" s="201">
        <f>+F87+F88+F89</f>
        <v>91217</v>
      </c>
    </row>
    <row r="87" spans="1:6" ht="12" customHeight="1">
      <c r="A87" s="17" t="s">
        <v>133</v>
      </c>
      <c r="B87" s="8" t="s">
        <v>296</v>
      </c>
      <c r="C87" s="207">
        <v>16500</v>
      </c>
      <c r="D87" s="207">
        <v>16500</v>
      </c>
      <c r="E87" s="207">
        <v>52692</v>
      </c>
      <c r="F87" s="207">
        <f>52692+38525</f>
        <v>91217</v>
      </c>
    </row>
    <row r="88" spans="1:6" ht="12" customHeight="1">
      <c r="A88" s="17" t="s">
        <v>134</v>
      </c>
      <c r="B88" s="13" t="s">
        <v>217</v>
      </c>
      <c r="C88" s="203"/>
      <c r="D88" s="203"/>
      <c r="E88" s="203"/>
      <c r="F88" s="203"/>
    </row>
    <row r="89" spans="1:6" ht="12" customHeight="1">
      <c r="A89" s="17" t="s">
        <v>135</v>
      </c>
      <c r="B89" s="178" t="s">
        <v>327</v>
      </c>
      <c r="C89" s="159"/>
      <c r="D89" s="159"/>
      <c r="E89" s="159"/>
      <c r="F89" s="159"/>
    </row>
    <row r="90" spans="1:6" ht="12" customHeight="1">
      <c r="A90" s="17" t="s">
        <v>136</v>
      </c>
      <c r="B90" s="178" t="s">
        <v>392</v>
      </c>
      <c r="C90" s="159"/>
      <c r="D90" s="159"/>
      <c r="E90" s="159"/>
      <c r="F90" s="159"/>
    </row>
    <row r="91" spans="1:6" ht="12" customHeight="1">
      <c r="A91" s="17" t="s">
        <v>137</v>
      </c>
      <c r="B91" s="178" t="s">
        <v>328</v>
      </c>
      <c r="C91" s="159"/>
      <c r="D91" s="159"/>
      <c r="E91" s="159"/>
      <c r="F91" s="159"/>
    </row>
    <row r="92" spans="1:6" ht="15.75">
      <c r="A92" s="17" t="s">
        <v>143</v>
      </c>
      <c r="B92" s="178" t="s">
        <v>329</v>
      </c>
      <c r="C92" s="159"/>
      <c r="D92" s="159"/>
      <c r="E92" s="159"/>
      <c r="F92" s="159"/>
    </row>
    <row r="93" spans="1:6" ht="12" customHeight="1">
      <c r="A93" s="17" t="s">
        <v>145</v>
      </c>
      <c r="B93" s="355" t="s">
        <v>300</v>
      </c>
      <c r="C93" s="159"/>
      <c r="D93" s="159"/>
      <c r="E93" s="159"/>
      <c r="F93" s="159"/>
    </row>
    <row r="94" spans="1:6" ht="12" customHeight="1">
      <c r="A94" s="17" t="s">
        <v>218</v>
      </c>
      <c r="B94" s="355" t="s">
        <v>301</v>
      </c>
      <c r="C94" s="159"/>
      <c r="D94" s="159"/>
      <c r="E94" s="159"/>
      <c r="F94" s="159"/>
    </row>
    <row r="95" spans="1:6" ht="12" customHeight="1">
      <c r="A95" s="17" t="s">
        <v>219</v>
      </c>
      <c r="B95" s="355" t="s">
        <v>299</v>
      </c>
      <c r="C95" s="159"/>
      <c r="D95" s="159"/>
      <c r="E95" s="159"/>
      <c r="F95" s="159"/>
    </row>
    <row r="96" spans="1:6" ht="24" customHeight="1" thickBot="1">
      <c r="A96" s="14" t="s">
        <v>220</v>
      </c>
      <c r="B96" s="356" t="s">
        <v>298</v>
      </c>
      <c r="C96" s="162"/>
      <c r="D96" s="162"/>
      <c r="E96" s="162"/>
      <c r="F96" s="162"/>
    </row>
    <row r="97" spans="1:6" ht="12" customHeight="1" thickBot="1">
      <c r="A97" s="22" t="s">
        <v>55</v>
      </c>
      <c r="B97" s="73" t="s">
        <v>330</v>
      </c>
      <c r="C97" s="201">
        <f>+C98+C99</f>
        <v>0</v>
      </c>
      <c r="D97" s="201"/>
      <c r="E97" s="201">
        <f>+E98+E99</f>
        <v>0</v>
      </c>
      <c r="F97" s="201">
        <f>+F98+F99</f>
        <v>0</v>
      </c>
    </row>
    <row r="98" spans="1:6" ht="12" customHeight="1">
      <c r="A98" s="17" t="s">
        <v>107</v>
      </c>
      <c r="B98" s="10" t="s">
        <v>95</v>
      </c>
      <c r="C98" s="207"/>
      <c r="D98" s="207"/>
      <c r="E98" s="207"/>
      <c r="F98" s="207"/>
    </row>
    <row r="99" spans="1:6" ht="12" customHeight="1" thickBot="1">
      <c r="A99" s="18" t="s">
        <v>108</v>
      </c>
      <c r="B99" s="13" t="s">
        <v>96</v>
      </c>
      <c r="C99" s="208"/>
      <c r="D99" s="208"/>
      <c r="E99" s="208"/>
      <c r="F99" s="208"/>
    </row>
    <row r="100" spans="1:6" s="176" customFormat="1" ht="12" customHeight="1" thickBot="1">
      <c r="A100" s="182" t="s">
        <v>56</v>
      </c>
      <c r="B100" s="177" t="s">
        <v>302</v>
      </c>
      <c r="C100" s="367"/>
      <c r="D100" s="367"/>
      <c r="E100" s="367"/>
      <c r="F100" s="367"/>
    </row>
    <row r="101" spans="1:6" ht="12" customHeight="1" thickBot="1">
      <c r="A101" s="174" t="s">
        <v>57</v>
      </c>
      <c r="B101" s="175" t="s">
        <v>164</v>
      </c>
      <c r="C101" s="200">
        <f>+C73+C86+C97+C100</f>
        <v>17150</v>
      </c>
      <c r="D101" s="200">
        <f>+D73+D86+D97+D100</f>
        <v>17150</v>
      </c>
      <c r="E101" s="200">
        <f>+E73+E86+E97+E100</f>
        <v>53342</v>
      </c>
      <c r="F101" s="200">
        <f>+F73+F86+F97+F100</f>
        <v>91867</v>
      </c>
    </row>
    <row r="102" spans="1:6" ht="12" customHeight="1" thickBot="1">
      <c r="A102" s="182" t="s">
        <v>58</v>
      </c>
      <c r="B102" s="177" t="s">
        <v>393</v>
      </c>
      <c r="C102" s="201">
        <f>+C103+C111</f>
        <v>0</v>
      </c>
      <c r="D102" s="201"/>
      <c r="E102" s="201">
        <f>+E103+E111</f>
        <v>0</v>
      </c>
      <c r="F102" s="201">
        <f>+F103+F111</f>
        <v>0</v>
      </c>
    </row>
    <row r="103" spans="1:6" ht="12" customHeight="1" thickBot="1">
      <c r="A103" s="189" t="s">
        <v>114</v>
      </c>
      <c r="B103" s="357" t="s">
        <v>400</v>
      </c>
      <c r="C103" s="201">
        <f>+C104+C105+C106+C107+C108+C109+C110</f>
        <v>0</v>
      </c>
      <c r="D103" s="201"/>
      <c r="E103" s="201">
        <f>+E104+E105+E106+E107+E108+E109+E110</f>
        <v>0</v>
      </c>
      <c r="F103" s="201">
        <f>+F104+F105+F106+F107+F108+F109+F110</f>
        <v>0</v>
      </c>
    </row>
    <row r="104" spans="1:6" ht="12" customHeight="1">
      <c r="A104" s="190" t="s">
        <v>117</v>
      </c>
      <c r="B104" s="191" t="s">
        <v>303</v>
      </c>
      <c r="C104" s="225"/>
      <c r="D104" s="225"/>
      <c r="E104" s="225"/>
      <c r="F104" s="225"/>
    </row>
    <row r="105" spans="1:6" ht="12" customHeight="1">
      <c r="A105" s="183" t="s">
        <v>118</v>
      </c>
      <c r="B105" s="178" t="s">
        <v>304</v>
      </c>
      <c r="C105" s="226"/>
      <c r="D105" s="226"/>
      <c r="E105" s="226"/>
      <c r="F105" s="226"/>
    </row>
    <row r="106" spans="1:6" ht="12" customHeight="1">
      <c r="A106" s="183" t="s">
        <v>119</v>
      </c>
      <c r="B106" s="178" t="s">
        <v>305</v>
      </c>
      <c r="C106" s="226"/>
      <c r="D106" s="226"/>
      <c r="E106" s="226"/>
      <c r="F106" s="226"/>
    </row>
    <row r="107" spans="1:6" ht="12" customHeight="1">
      <c r="A107" s="183" t="s">
        <v>120</v>
      </c>
      <c r="B107" s="178" t="s">
        <v>306</v>
      </c>
      <c r="C107" s="226"/>
      <c r="D107" s="226"/>
      <c r="E107" s="226"/>
      <c r="F107" s="226"/>
    </row>
    <row r="108" spans="1:6" ht="12" customHeight="1">
      <c r="A108" s="183" t="s">
        <v>203</v>
      </c>
      <c r="B108" s="178" t="s">
        <v>307</v>
      </c>
      <c r="C108" s="226"/>
      <c r="D108" s="226"/>
      <c r="E108" s="226"/>
      <c r="F108" s="226"/>
    </row>
    <row r="109" spans="1:6" ht="12" customHeight="1">
      <c r="A109" s="183" t="s">
        <v>221</v>
      </c>
      <c r="B109" s="178" t="s">
        <v>308</v>
      </c>
      <c r="C109" s="226"/>
      <c r="D109" s="226"/>
      <c r="E109" s="226"/>
      <c r="F109" s="226"/>
    </row>
    <row r="110" spans="1:6" ht="12" customHeight="1" thickBot="1">
      <c r="A110" s="192" t="s">
        <v>222</v>
      </c>
      <c r="B110" s="193" t="s">
        <v>309</v>
      </c>
      <c r="C110" s="227"/>
      <c r="D110" s="227"/>
      <c r="E110" s="227"/>
      <c r="F110" s="227"/>
    </row>
    <row r="111" spans="1:6" ht="12" customHeight="1" thickBot="1">
      <c r="A111" s="189" t="s">
        <v>115</v>
      </c>
      <c r="B111" s="357" t="s">
        <v>401</v>
      </c>
      <c r="C111" s="201">
        <f>+C112+C113+C114+C115+C116+C117+C118+C119</f>
        <v>0</v>
      </c>
      <c r="D111" s="201"/>
      <c r="E111" s="201">
        <f>+E112+E113+E114+E115+E116+E117+E118+E119</f>
        <v>0</v>
      </c>
      <c r="F111" s="201">
        <f>+F112+F113+F114+F115+F116+F117+F118+F119</f>
        <v>0</v>
      </c>
    </row>
    <row r="112" spans="1:6" ht="12" customHeight="1">
      <c r="A112" s="190" t="s">
        <v>123</v>
      </c>
      <c r="B112" s="191" t="s">
        <v>303</v>
      </c>
      <c r="C112" s="225"/>
      <c r="D112" s="225"/>
      <c r="E112" s="225"/>
      <c r="F112" s="225"/>
    </row>
    <row r="113" spans="1:6" ht="12" customHeight="1">
      <c r="A113" s="183" t="s">
        <v>124</v>
      </c>
      <c r="B113" s="178" t="s">
        <v>310</v>
      </c>
      <c r="C113" s="226"/>
      <c r="D113" s="226"/>
      <c r="E113" s="226"/>
      <c r="F113" s="226"/>
    </row>
    <row r="114" spans="1:6" ht="12" customHeight="1">
      <c r="A114" s="183" t="s">
        <v>125</v>
      </c>
      <c r="B114" s="178" t="s">
        <v>305</v>
      </c>
      <c r="C114" s="226"/>
      <c r="D114" s="226"/>
      <c r="E114" s="226"/>
      <c r="F114" s="226"/>
    </row>
    <row r="115" spans="1:6" ht="12" customHeight="1">
      <c r="A115" s="183" t="s">
        <v>126</v>
      </c>
      <c r="B115" s="178" t="s">
        <v>306</v>
      </c>
      <c r="C115" s="226"/>
      <c r="D115" s="226"/>
      <c r="E115" s="226"/>
      <c r="F115" s="226"/>
    </row>
    <row r="116" spans="1:6" ht="12" customHeight="1">
      <c r="A116" s="183" t="s">
        <v>204</v>
      </c>
      <c r="B116" s="178" t="s">
        <v>307</v>
      </c>
      <c r="C116" s="226"/>
      <c r="D116" s="226"/>
      <c r="E116" s="226"/>
      <c r="F116" s="226"/>
    </row>
    <row r="117" spans="1:6" ht="12" customHeight="1">
      <c r="A117" s="183" t="s">
        <v>223</v>
      </c>
      <c r="B117" s="178" t="s">
        <v>311</v>
      </c>
      <c r="C117" s="226"/>
      <c r="D117" s="226"/>
      <c r="E117" s="226"/>
      <c r="F117" s="226"/>
    </row>
    <row r="118" spans="1:6" ht="12" customHeight="1">
      <c r="A118" s="183" t="s">
        <v>224</v>
      </c>
      <c r="B118" s="178" t="s">
        <v>309</v>
      </c>
      <c r="C118" s="226"/>
      <c r="D118" s="226"/>
      <c r="E118" s="226"/>
      <c r="F118" s="226"/>
    </row>
    <row r="119" spans="1:6" ht="12" customHeight="1" thickBot="1">
      <c r="A119" s="192" t="s">
        <v>225</v>
      </c>
      <c r="B119" s="193" t="s">
        <v>396</v>
      </c>
      <c r="C119" s="227"/>
      <c r="D119" s="227"/>
      <c r="E119" s="227"/>
      <c r="F119" s="227"/>
    </row>
    <row r="120" spans="1:6" ht="12" customHeight="1" thickBot="1">
      <c r="A120" s="182" t="s">
        <v>59</v>
      </c>
      <c r="B120" s="353" t="s">
        <v>312</v>
      </c>
      <c r="C120" s="218">
        <f>+C101+C102</f>
        <v>17150</v>
      </c>
      <c r="D120" s="218">
        <f>+D101+D102</f>
        <v>17150</v>
      </c>
      <c r="E120" s="218">
        <f>+E101+E102</f>
        <v>53342</v>
      </c>
      <c r="F120" s="218">
        <f>+F101+F102</f>
        <v>91867</v>
      </c>
    </row>
    <row r="121" spans="1:12" ht="15" customHeight="1" thickBot="1">
      <c r="A121" s="182" t="s">
        <v>60</v>
      </c>
      <c r="B121" s="353" t="s">
        <v>313</v>
      </c>
      <c r="C121" s="219"/>
      <c r="D121" s="219"/>
      <c r="E121" s="219"/>
      <c r="F121" s="219"/>
      <c r="I121" s="42"/>
      <c r="J121" s="74"/>
      <c r="K121" s="74"/>
      <c r="L121" s="74"/>
    </row>
    <row r="122" spans="1:6" s="1" customFormat="1" ht="12.75" customHeight="1" thickBot="1">
      <c r="A122" s="194" t="s">
        <v>61</v>
      </c>
      <c r="B122" s="354" t="s">
        <v>314</v>
      </c>
      <c r="C122" s="212">
        <f>+C120+C121</f>
        <v>17150</v>
      </c>
      <c r="D122" s="212">
        <f>+D120+D121</f>
        <v>17150</v>
      </c>
      <c r="E122" s="212">
        <f>+E120+E121</f>
        <v>53342</v>
      </c>
      <c r="F122" s="212">
        <f>+F120+F121</f>
        <v>91867</v>
      </c>
    </row>
    <row r="123" spans="1:6" ht="7.5" customHeight="1">
      <c r="A123" s="358"/>
      <c r="B123" s="358"/>
      <c r="C123" s="358"/>
      <c r="D123" s="358"/>
      <c r="E123" s="358"/>
      <c r="F123" s="359"/>
    </row>
    <row r="124" spans="1:6" ht="15.75">
      <c r="A124" s="428" t="s">
        <v>167</v>
      </c>
      <c r="B124" s="428"/>
      <c r="C124" s="428"/>
      <c r="D124" s="428"/>
      <c r="E124" s="428"/>
      <c r="F124" s="428"/>
    </row>
    <row r="125" spans="1:6" ht="15" customHeight="1" thickBot="1">
      <c r="A125" s="426" t="s">
        <v>161</v>
      </c>
      <c r="B125" s="426"/>
      <c r="C125" s="78"/>
      <c r="D125" s="78"/>
      <c r="E125" s="78"/>
      <c r="F125" s="222" t="s">
        <v>316</v>
      </c>
    </row>
    <row r="126" spans="1:7" ht="13.5" customHeight="1" thickBot="1">
      <c r="A126" s="22">
        <v>1</v>
      </c>
      <c r="B126" s="31" t="s">
        <v>231</v>
      </c>
      <c r="C126" s="220">
        <f>+C51-C101</f>
        <v>-17150</v>
      </c>
      <c r="D126" s="220">
        <f>+D51-D101</f>
        <v>-17150</v>
      </c>
      <c r="E126" s="220">
        <f>+E51-E101</f>
        <v>-17150</v>
      </c>
      <c r="F126" s="201">
        <f>+F51-F101</f>
        <v>-55675</v>
      </c>
      <c r="G126" s="76"/>
    </row>
    <row r="127" spans="1:6" ht="7.5" customHeight="1">
      <c r="A127" s="358"/>
      <c r="B127" s="358"/>
      <c r="C127" s="358"/>
      <c r="D127" s="358"/>
      <c r="E127" s="358"/>
      <c r="F127" s="359"/>
    </row>
  </sheetData>
  <sheetProtection/>
  <mergeCells count="6">
    <mergeCell ref="A125:B125"/>
    <mergeCell ref="A69:F69"/>
    <mergeCell ref="A1:F1"/>
    <mergeCell ref="A2:B2"/>
    <mergeCell ref="A70:B70"/>
    <mergeCell ref="A124:F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Csomád Község Önkormányzata
2013. ÉVI KÖLTSÉGVETÉS
ÖNKÉNT VÁLLALT FELADATAINAK MÉRLEGE&amp;10
&amp;R&amp;"Times New Roman CE,Félkövér dőlt"&amp;11 1.3. melléklet a 3/2014. (II.19.)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C1">
      <selection activeCell="M8" sqref="M8"/>
    </sheetView>
  </sheetViews>
  <sheetFormatPr defaultColWidth="9.00390625" defaultRowHeight="12.75"/>
  <cols>
    <col min="1" max="1" width="5.625" style="51" customWidth="1"/>
    <col min="2" max="2" width="40.125" style="92" customWidth="1"/>
    <col min="3" max="6" width="9.625" style="51" customWidth="1"/>
    <col min="7" max="7" width="34.875" style="51" customWidth="1"/>
    <col min="8" max="11" width="9.625" style="51" customWidth="1"/>
    <col min="12" max="12" width="4.875" style="51" customWidth="1"/>
    <col min="13" max="16384" width="9.375" style="51" customWidth="1"/>
  </cols>
  <sheetData>
    <row r="1" spans="2:12" ht="39.75" customHeight="1" thickBot="1">
      <c r="B1" s="241" t="s">
        <v>168</v>
      </c>
      <c r="C1" s="242"/>
      <c r="D1" s="242"/>
      <c r="E1" s="242"/>
      <c r="F1" s="242"/>
      <c r="G1" s="242"/>
      <c r="H1" s="242"/>
      <c r="I1" s="242"/>
      <c r="J1" s="242"/>
      <c r="K1" s="242"/>
      <c r="L1" s="431" t="s">
        <v>455</v>
      </c>
    </row>
    <row r="2" spans="1:12" ht="18" customHeight="1" thickBot="1">
      <c r="A2" s="429" t="s">
        <v>105</v>
      </c>
      <c r="B2" s="243" t="s">
        <v>89</v>
      </c>
      <c r="C2" s="244"/>
      <c r="D2" s="397"/>
      <c r="E2" s="397"/>
      <c r="F2" s="397"/>
      <c r="G2" s="243" t="s">
        <v>93</v>
      </c>
      <c r="H2" s="398"/>
      <c r="I2" s="398"/>
      <c r="J2" s="398"/>
      <c r="K2" s="245"/>
      <c r="L2" s="431"/>
    </row>
    <row r="3" spans="1:12" s="246" customFormat="1" ht="58.5" customHeight="1" thickBot="1">
      <c r="A3" s="430"/>
      <c r="B3" s="93" t="s">
        <v>99</v>
      </c>
      <c r="C3" s="94" t="s">
        <v>294</v>
      </c>
      <c r="D3" s="94" t="s">
        <v>440</v>
      </c>
      <c r="E3" s="94" t="s">
        <v>441</v>
      </c>
      <c r="F3" s="409" t="s">
        <v>451</v>
      </c>
      <c r="G3" s="93" t="s">
        <v>99</v>
      </c>
      <c r="H3" s="47" t="s">
        <v>294</v>
      </c>
      <c r="I3" s="47" t="s">
        <v>440</v>
      </c>
      <c r="J3" s="47" t="s">
        <v>441</v>
      </c>
      <c r="K3" s="166" t="s">
        <v>451</v>
      </c>
      <c r="L3" s="431"/>
    </row>
    <row r="4" spans="1:12" s="251" customFormat="1" ht="12" customHeight="1" thickBot="1">
      <c r="A4" s="247">
        <v>1</v>
      </c>
      <c r="B4" s="248">
        <v>2</v>
      </c>
      <c r="C4" s="249" t="s">
        <v>55</v>
      </c>
      <c r="D4" s="249" t="s">
        <v>56</v>
      </c>
      <c r="E4" s="249" t="s">
        <v>57</v>
      </c>
      <c r="F4" s="249">
        <v>6</v>
      </c>
      <c r="G4" s="248">
        <v>7</v>
      </c>
      <c r="H4" s="250">
        <v>8</v>
      </c>
      <c r="I4" s="250">
        <v>9</v>
      </c>
      <c r="J4" s="250">
        <v>10</v>
      </c>
      <c r="K4" s="250">
        <v>11</v>
      </c>
      <c r="L4" s="431"/>
    </row>
    <row r="5" spans="1:12" ht="12.75" customHeight="1">
      <c r="A5" s="252" t="s">
        <v>53</v>
      </c>
      <c r="B5" s="253" t="s">
        <v>189</v>
      </c>
      <c r="C5" s="230">
        <v>5000</v>
      </c>
      <c r="D5" s="230">
        <v>5000</v>
      </c>
      <c r="E5" s="230">
        <v>5000</v>
      </c>
      <c r="F5" s="230">
        <v>5000</v>
      </c>
      <c r="G5" s="253" t="s">
        <v>100</v>
      </c>
      <c r="H5" s="236">
        <v>74508</v>
      </c>
      <c r="I5" s="236">
        <v>62865</v>
      </c>
      <c r="J5" s="236">
        <v>63880</v>
      </c>
      <c r="K5" s="236">
        <f>63880+465+757+2953</f>
        <v>68055</v>
      </c>
      <c r="L5" s="431"/>
    </row>
    <row r="6" spans="1:12" ht="18" customHeight="1">
      <c r="A6" s="254" t="s">
        <v>54</v>
      </c>
      <c r="B6" s="255" t="s">
        <v>90</v>
      </c>
      <c r="C6" s="231">
        <v>44868</v>
      </c>
      <c r="D6" s="231">
        <v>44868</v>
      </c>
      <c r="E6" s="231">
        <v>44868</v>
      </c>
      <c r="F6" s="231">
        <f>44868+7084+5016</f>
        <v>56968</v>
      </c>
      <c r="G6" s="255" t="s">
        <v>442</v>
      </c>
      <c r="H6" s="237">
        <v>18633</v>
      </c>
      <c r="I6" s="237">
        <v>15712</v>
      </c>
      <c r="J6" s="237">
        <v>15986</v>
      </c>
      <c r="K6" s="237">
        <f>15986+126+204+872</f>
        <v>17188</v>
      </c>
      <c r="L6" s="431"/>
    </row>
    <row r="7" spans="1:12" ht="12.75" customHeight="1">
      <c r="A7" s="254" t="s">
        <v>55</v>
      </c>
      <c r="B7" s="255" t="s">
        <v>92</v>
      </c>
      <c r="C7" s="231">
        <v>130000</v>
      </c>
      <c r="D7" s="231">
        <v>130000</v>
      </c>
      <c r="E7" s="231">
        <v>130000</v>
      </c>
      <c r="F7" s="231">
        <v>130000</v>
      </c>
      <c r="G7" s="255" t="s">
        <v>345</v>
      </c>
      <c r="H7" s="237">
        <v>86464</v>
      </c>
      <c r="I7" s="237">
        <v>85825</v>
      </c>
      <c r="J7" s="237">
        <v>86286</v>
      </c>
      <c r="K7" s="237">
        <f>86286+7084+7500+1070+5016</f>
        <v>106956</v>
      </c>
      <c r="L7" s="431"/>
    </row>
    <row r="8" spans="1:12" ht="12.75" customHeight="1">
      <c r="A8" s="254" t="s">
        <v>56</v>
      </c>
      <c r="B8" s="256" t="s">
        <v>332</v>
      </c>
      <c r="C8" s="231">
        <v>64867</v>
      </c>
      <c r="D8" s="231">
        <v>64867</v>
      </c>
      <c r="E8" s="231">
        <v>66310</v>
      </c>
      <c r="F8" s="231">
        <f>66310+9824</f>
        <v>76134</v>
      </c>
      <c r="G8" s="255" t="s">
        <v>214</v>
      </c>
      <c r="H8" s="237"/>
      <c r="I8" s="237"/>
      <c r="J8" s="237"/>
      <c r="K8" s="237"/>
      <c r="L8" s="431"/>
    </row>
    <row r="9" spans="1:12" ht="12.75" customHeight="1">
      <c r="A9" s="254" t="s">
        <v>57</v>
      </c>
      <c r="B9" s="255" t="s">
        <v>333</v>
      </c>
      <c r="C9" s="231">
        <v>4400</v>
      </c>
      <c r="D9" s="231">
        <v>4400</v>
      </c>
      <c r="E9" s="231">
        <v>4660</v>
      </c>
      <c r="F9" s="231">
        <f>4660+961</f>
        <v>5621</v>
      </c>
      <c r="G9" s="255" t="s">
        <v>215</v>
      </c>
      <c r="H9" s="237">
        <v>23778</v>
      </c>
      <c r="I9" s="237">
        <v>42882</v>
      </c>
      <c r="J9" s="237">
        <v>43615</v>
      </c>
      <c r="K9" s="237">
        <f>43615+1261</f>
        <v>44876</v>
      </c>
      <c r="L9" s="431"/>
    </row>
    <row r="10" spans="1:12" ht="12.75" customHeight="1">
      <c r="A10" s="254" t="s">
        <v>58</v>
      </c>
      <c r="B10" s="255" t="s">
        <v>366</v>
      </c>
      <c r="C10" s="232"/>
      <c r="D10" s="232"/>
      <c r="E10" s="231"/>
      <c r="F10" s="231"/>
      <c r="G10" s="255" t="s">
        <v>85</v>
      </c>
      <c r="H10" s="237">
        <v>77998</v>
      </c>
      <c r="I10" s="237">
        <v>74097</v>
      </c>
      <c r="J10" s="237">
        <v>86429</v>
      </c>
      <c r="K10" s="237">
        <f>86429-36366</f>
        <v>50063</v>
      </c>
      <c r="L10" s="431"/>
    </row>
    <row r="11" spans="1:12" ht="12.75" customHeight="1">
      <c r="A11" s="254" t="s">
        <v>59</v>
      </c>
      <c r="B11" s="255" t="s">
        <v>334</v>
      </c>
      <c r="C11" s="231"/>
      <c r="D11" s="231"/>
      <c r="E11" s="231">
        <v>200</v>
      </c>
      <c r="F11" s="231">
        <v>200</v>
      </c>
      <c r="G11" s="255" t="s">
        <v>47</v>
      </c>
      <c r="H11" s="237"/>
      <c r="I11" s="237"/>
      <c r="J11" s="237"/>
      <c r="K11" s="237"/>
      <c r="L11" s="431"/>
    </row>
    <row r="12" spans="1:12" ht="12.75" customHeight="1">
      <c r="A12" s="254" t="s">
        <v>60</v>
      </c>
      <c r="B12" s="255" t="s">
        <v>335</v>
      </c>
      <c r="C12" s="231"/>
      <c r="D12" s="231"/>
      <c r="E12" s="231"/>
      <c r="F12" s="231"/>
      <c r="G12" s="46"/>
      <c r="H12" s="237"/>
      <c r="I12" s="237"/>
      <c r="J12" s="237"/>
      <c r="K12" s="237"/>
      <c r="L12" s="431"/>
    </row>
    <row r="13" spans="1:12" ht="12.75" customHeight="1">
      <c r="A13" s="254" t="s">
        <v>61</v>
      </c>
      <c r="B13" s="257" t="s">
        <v>336</v>
      </c>
      <c r="C13" s="232"/>
      <c r="D13" s="232"/>
      <c r="E13" s="231"/>
      <c r="F13" s="231"/>
      <c r="G13" s="46"/>
      <c r="H13" s="237"/>
      <c r="I13" s="237"/>
      <c r="J13" s="237"/>
      <c r="K13" s="237"/>
      <c r="L13" s="431"/>
    </row>
    <row r="14" spans="1:12" ht="12.75" customHeight="1">
      <c r="A14" s="254" t="s">
        <v>62</v>
      </c>
      <c r="B14" s="46"/>
      <c r="C14" s="231"/>
      <c r="D14" s="231"/>
      <c r="E14" s="231"/>
      <c r="F14" s="231"/>
      <c r="G14" s="46"/>
      <c r="H14" s="237"/>
      <c r="I14" s="237"/>
      <c r="J14" s="237"/>
      <c r="K14" s="237"/>
      <c r="L14" s="431"/>
    </row>
    <row r="15" spans="1:12" ht="12.75" customHeight="1" thickBot="1">
      <c r="A15" s="254" t="s">
        <v>63</v>
      </c>
      <c r="B15" s="46"/>
      <c r="C15" s="231"/>
      <c r="D15" s="231"/>
      <c r="E15" s="231"/>
      <c r="F15" s="231"/>
      <c r="G15" s="46"/>
      <c r="H15" s="237"/>
      <c r="I15" s="237"/>
      <c r="J15" s="237"/>
      <c r="K15" s="237"/>
      <c r="L15" s="431"/>
    </row>
    <row r="16" spans="1:12" ht="12.75" customHeight="1" thickBot="1">
      <c r="A16" s="254" t="s">
        <v>64</v>
      </c>
      <c r="B16" s="54"/>
      <c r="C16" s="233"/>
      <c r="D16" s="233"/>
      <c r="E16" s="233"/>
      <c r="F16" s="233"/>
      <c r="G16" s="46"/>
      <c r="H16" s="238"/>
      <c r="I16" s="238"/>
      <c r="J16" s="238"/>
      <c r="K16" s="238"/>
      <c r="L16" s="431"/>
    </row>
    <row r="17" spans="1:12" ht="15.75" customHeight="1" thickBot="1">
      <c r="A17" s="258" t="s">
        <v>65</v>
      </c>
      <c r="B17" s="75" t="s">
        <v>359</v>
      </c>
      <c r="C17" s="234">
        <f>+C5+C6+C7+C8+C9+C11+C12+C13+C14+C15+C16</f>
        <v>249135</v>
      </c>
      <c r="D17" s="234">
        <f>+D5+D6+D7+D8+D9+D11+D12+D13+D14+D15+D16</f>
        <v>249135</v>
      </c>
      <c r="E17" s="234">
        <f>+E5+E6+E7+E8+E9+E11+E12+E13+E14+E15+E16</f>
        <v>251038</v>
      </c>
      <c r="F17" s="234">
        <f>+F5+F6+F7+F8+F9+F11+F12+F13+F14+F15+F16</f>
        <v>273923</v>
      </c>
      <c r="G17" s="75" t="s">
        <v>358</v>
      </c>
      <c r="H17" s="239">
        <f>SUM(H5:H16)</f>
        <v>281381</v>
      </c>
      <c r="I17" s="239">
        <f>SUM(I5:I16)</f>
        <v>281381</v>
      </c>
      <c r="J17" s="239">
        <f>SUM(J5:J16)</f>
        <v>296196</v>
      </c>
      <c r="K17" s="239">
        <f>SUM(K5:K16)</f>
        <v>287138</v>
      </c>
      <c r="L17" s="431"/>
    </row>
    <row r="18" spans="1:12" ht="19.5" customHeight="1">
      <c r="A18" s="259" t="s">
        <v>66</v>
      </c>
      <c r="B18" s="260" t="s">
        <v>337</v>
      </c>
      <c r="C18" s="261">
        <f>+C19+C20+C21+C22</f>
        <v>106884</v>
      </c>
      <c r="D18" s="261">
        <f>+D19+D20+D21+D22</f>
        <v>93258</v>
      </c>
      <c r="E18" s="261">
        <f>+E19+E20+E21+E22</f>
        <v>106799</v>
      </c>
      <c r="F18" s="261">
        <f>+F19+F20+F21+F22</f>
        <v>79751</v>
      </c>
      <c r="G18" s="262" t="s">
        <v>226</v>
      </c>
      <c r="H18" s="240"/>
      <c r="I18" s="240"/>
      <c r="J18" s="240"/>
      <c r="K18" s="240"/>
      <c r="L18" s="431"/>
    </row>
    <row r="19" spans="1:12" ht="12.75" customHeight="1">
      <c r="A19" s="263" t="s">
        <v>67</v>
      </c>
      <c r="B19" s="262" t="s">
        <v>270</v>
      </c>
      <c r="C19" s="62">
        <v>32246</v>
      </c>
      <c r="D19" s="62">
        <v>32246</v>
      </c>
      <c r="E19" s="62">
        <v>45158</v>
      </c>
      <c r="F19" s="62">
        <f>45158-4241-27702</f>
        <v>13215</v>
      </c>
      <c r="G19" s="262" t="s">
        <v>227</v>
      </c>
      <c r="H19" s="63"/>
      <c r="I19" s="63"/>
      <c r="J19" s="63"/>
      <c r="K19" s="63"/>
      <c r="L19" s="431"/>
    </row>
    <row r="20" spans="1:12" ht="12.75" customHeight="1">
      <c r="A20" s="263" t="s">
        <v>68</v>
      </c>
      <c r="B20" s="262" t="s">
        <v>271</v>
      </c>
      <c r="C20" s="62"/>
      <c r="D20" s="62"/>
      <c r="E20" s="62"/>
      <c r="F20" s="62"/>
      <c r="G20" s="262" t="s">
        <v>165</v>
      </c>
      <c r="H20" s="63"/>
      <c r="I20" s="63"/>
      <c r="J20" s="63"/>
      <c r="K20" s="63"/>
      <c r="L20" s="431"/>
    </row>
    <row r="21" spans="1:12" ht="12.75" customHeight="1">
      <c r="A21" s="263" t="s">
        <v>69</v>
      </c>
      <c r="B21" s="262" t="s">
        <v>338</v>
      </c>
      <c r="C21" s="62"/>
      <c r="D21" s="62"/>
      <c r="E21" s="62"/>
      <c r="F21" s="62"/>
      <c r="G21" s="262" t="s">
        <v>166</v>
      </c>
      <c r="H21" s="63"/>
      <c r="I21" s="63"/>
      <c r="J21" s="63"/>
      <c r="K21" s="63"/>
      <c r="L21" s="431"/>
    </row>
    <row r="22" spans="1:12" ht="12.75" customHeight="1">
      <c r="A22" s="263" t="s">
        <v>70</v>
      </c>
      <c r="B22" s="262" t="s">
        <v>339</v>
      </c>
      <c r="C22" s="62">
        <v>74638</v>
      </c>
      <c r="D22" s="62">
        <v>61012</v>
      </c>
      <c r="E22" s="62">
        <v>61641</v>
      </c>
      <c r="F22" s="62">
        <f>61641+4895</f>
        <v>66536</v>
      </c>
      <c r="G22" s="260" t="s">
        <v>346</v>
      </c>
      <c r="H22" s="63"/>
      <c r="I22" s="63"/>
      <c r="J22" s="63"/>
      <c r="K22" s="63"/>
      <c r="L22" s="431"/>
    </row>
    <row r="23" spans="1:12" ht="12.75" customHeight="1">
      <c r="A23" s="263" t="s">
        <v>71</v>
      </c>
      <c r="B23" s="262" t="s">
        <v>340</v>
      </c>
      <c r="C23" s="264">
        <f>+C24+C25</f>
        <v>0</v>
      </c>
      <c r="D23" s="264">
        <f>+D24+D25</f>
        <v>0</v>
      </c>
      <c r="E23" s="264">
        <f>+E24+E25</f>
        <v>0</v>
      </c>
      <c r="F23" s="264">
        <f>+F24+F25</f>
        <v>0</v>
      </c>
      <c r="G23" s="262" t="s">
        <v>414</v>
      </c>
      <c r="H23" s="63">
        <v>74638</v>
      </c>
      <c r="I23" s="63">
        <v>61012</v>
      </c>
      <c r="J23" s="63">
        <v>61641</v>
      </c>
      <c r="K23" s="63">
        <f>61641+4895</f>
        <v>66536</v>
      </c>
      <c r="L23" s="431"/>
    </row>
    <row r="24" spans="1:12" ht="12.75" customHeight="1">
      <c r="A24" s="259" t="s">
        <v>72</v>
      </c>
      <c r="B24" s="260" t="s">
        <v>341</v>
      </c>
      <c r="C24" s="235"/>
      <c r="D24" s="235"/>
      <c r="E24" s="235"/>
      <c r="F24" s="235"/>
      <c r="G24" s="253" t="s">
        <v>228</v>
      </c>
      <c r="H24" s="240"/>
      <c r="I24" s="240"/>
      <c r="J24" s="240"/>
      <c r="K24" s="240"/>
      <c r="L24" s="431"/>
    </row>
    <row r="25" spans="1:12" ht="12.75" customHeight="1" thickBot="1">
      <c r="A25" s="263" t="s">
        <v>73</v>
      </c>
      <c r="B25" s="262" t="s">
        <v>280</v>
      </c>
      <c r="C25" s="62"/>
      <c r="D25" s="62"/>
      <c r="E25" s="62"/>
      <c r="F25" s="62"/>
      <c r="G25" s="46"/>
      <c r="H25" s="63"/>
      <c r="I25" s="63"/>
      <c r="J25" s="63"/>
      <c r="K25" s="63"/>
      <c r="L25" s="431"/>
    </row>
    <row r="26" spans="1:12" ht="19.5" customHeight="1" thickBot="1">
      <c r="A26" s="258" t="s">
        <v>74</v>
      </c>
      <c r="B26" s="75" t="s">
        <v>356</v>
      </c>
      <c r="C26" s="234">
        <f>+C18+C23</f>
        <v>106884</v>
      </c>
      <c r="D26" s="234">
        <f>+D18+D23</f>
        <v>93258</v>
      </c>
      <c r="E26" s="234">
        <f>+E18+E23</f>
        <v>106799</v>
      </c>
      <c r="F26" s="234">
        <f>+F18+F23</f>
        <v>79751</v>
      </c>
      <c r="G26" s="75" t="s">
        <v>357</v>
      </c>
      <c r="H26" s="239">
        <f>SUM(H18:H25)</f>
        <v>74638</v>
      </c>
      <c r="I26" s="239">
        <f>SUM(I18:I25)</f>
        <v>61012</v>
      </c>
      <c r="J26" s="239">
        <f>SUM(J18:J25)</f>
        <v>61641</v>
      </c>
      <c r="K26" s="239">
        <f>SUM(K18:K25)</f>
        <v>66536</v>
      </c>
      <c r="L26" s="431"/>
    </row>
    <row r="27" spans="1:12" ht="18" customHeight="1" thickBot="1">
      <c r="A27" s="258" t="s">
        <v>75</v>
      </c>
      <c r="B27" s="265" t="s">
        <v>344</v>
      </c>
      <c r="C27" s="234">
        <f>+C17+C26</f>
        <v>356019</v>
      </c>
      <c r="D27" s="234">
        <f>+D17+D26</f>
        <v>342393</v>
      </c>
      <c r="E27" s="234">
        <f>+E17+E26</f>
        <v>357837</v>
      </c>
      <c r="F27" s="234">
        <f>+F17+F26</f>
        <v>353674</v>
      </c>
      <c r="G27" s="265" t="s">
        <v>347</v>
      </c>
      <c r="H27" s="239">
        <f>+H17+H26</f>
        <v>356019</v>
      </c>
      <c r="I27" s="239">
        <f>+I17+I26</f>
        <v>342393</v>
      </c>
      <c r="J27" s="239">
        <f>+J17+J26</f>
        <v>357837</v>
      </c>
      <c r="K27" s="239">
        <f>+K17+K26</f>
        <v>353674</v>
      </c>
      <c r="L27" s="431"/>
    </row>
    <row r="28" spans="1:12" ht="18" customHeight="1" thickBot="1">
      <c r="A28" s="258" t="s">
        <v>76</v>
      </c>
      <c r="B28" s="75" t="s">
        <v>342</v>
      </c>
      <c r="C28" s="269"/>
      <c r="D28" s="269"/>
      <c r="E28" s="269"/>
      <c r="F28" s="269"/>
      <c r="G28" s="75" t="s">
        <v>348</v>
      </c>
      <c r="H28" s="268"/>
      <c r="I28" s="268"/>
      <c r="J28" s="268"/>
      <c r="K28" s="268"/>
      <c r="L28" s="431"/>
    </row>
    <row r="29" spans="1:12" ht="13.5" thickBot="1">
      <c r="A29" s="258" t="s">
        <v>77</v>
      </c>
      <c r="B29" s="266" t="s">
        <v>343</v>
      </c>
      <c r="C29" s="410">
        <f>+C27+C28</f>
        <v>356019</v>
      </c>
      <c r="D29" s="410">
        <f>+D27+D28</f>
        <v>342393</v>
      </c>
      <c r="E29" s="410">
        <f>+E27+E28</f>
        <v>357837</v>
      </c>
      <c r="F29" s="410">
        <f>+F27+F28</f>
        <v>353674</v>
      </c>
      <c r="G29" s="266" t="s">
        <v>349</v>
      </c>
      <c r="H29" s="410">
        <f>+H27+H28</f>
        <v>356019</v>
      </c>
      <c r="I29" s="410">
        <f>+I27+I28</f>
        <v>342393</v>
      </c>
      <c r="J29" s="410">
        <f>+J27+J28</f>
        <v>357837</v>
      </c>
      <c r="K29" s="410">
        <f>+K27+K28</f>
        <v>353674</v>
      </c>
      <c r="L29" s="431"/>
    </row>
    <row r="30" spans="1:12" ht="13.5" thickBot="1">
      <c r="A30" s="258" t="s">
        <v>78</v>
      </c>
      <c r="B30" s="266" t="s">
        <v>170</v>
      </c>
      <c r="C30" s="267">
        <f>IF(C17-H17&lt;0,H17-C17,"-")</f>
        <v>32246</v>
      </c>
      <c r="D30" s="267">
        <f>IF(D17-I17&lt;0,I17-D17,"-")</f>
        <v>32246</v>
      </c>
      <c r="E30" s="267">
        <f>IF(E17-J17&lt;0,J17-E17,"-")</f>
        <v>45158</v>
      </c>
      <c r="F30" s="267">
        <f>IF(F17-K17&lt;0,K17-F17,"-")</f>
        <v>13215</v>
      </c>
      <c r="G30" s="266" t="s">
        <v>171</v>
      </c>
      <c r="H30" s="267" t="str">
        <f>IF(C17-H17&gt;0,C17-H17,"-")</f>
        <v>-</v>
      </c>
      <c r="I30" s="267" t="str">
        <f>IF(D17-I17&gt;0,D17-I17,"-")</f>
        <v>-</v>
      </c>
      <c r="J30" s="267" t="str">
        <f>IF(E17-J17&gt;0,E17-J17,"-")</f>
        <v>-</v>
      </c>
      <c r="K30" s="267" t="str">
        <f>IF(F17-K17&gt;0,F17-K17,"-")</f>
        <v>-</v>
      </c>
      <c r="L30" s="431"/>
    </row>
    <row r="31" spans="1:12" ht="13.5" thickBot="1">
      <c r="A31" s="258" t="s">
        <v>79</v>
      </c>
      <c r="B31" s="266" t="s">
        <v>350</v>
      </c>
      <c r="C31" s="267" t="str">
        <f>IF(C17+C18-H27&lt;0,H27-(C17+C18),"-")</f>
        <v>-</v>
      </c>
      <c r="D31" s="267" t="str">
        <f>IF(D17+D18-I27&lt;0,I27-(D17+D18),"-")</f>
        <v>-</v>
      </c>
      <c r="E31" s="267" t="str">
        <f>IF(E17+E18-J27&lt;0,J27-(E17+E18),"-")</f>
        <v>-</v>
      </c>
      <c r="F31" s="267" t="str">
        <f>IF(F17+F18-K27&lt;0,K27-(F17+F18),"-")</f>
        <v>-</v>
      </c>
      <c r="G31" s="266" t="s">
        <v>351</v>
      </c>
      <c r="H31" s="267" t="str">
        <f>IF(C17+C18-C27&gt;0,C17+C18-H27,"-")</f>
        <v>-</v>
      </c>
      <c r="I31" s="267" t="str">
        <f>IF(D17+D18-I27&gt;0,D17+D18-I27,"-")</f>
        <v>-</v>
      </c>
      <c r="J31" s="267" t="str">
        <f>IF(D17+D18-J27&gt;0,D17+D18-J27,"-")</f>
        <v>-</v>
      </c>
      <c r="K31" s="267" t="str">
        <f>IF(F17+F18-K27&gt;0,F17+F18-K27,"-")</f>
        <v>-</v>
      </c>
      <c r="L31" s="431"/>
    </row>
  </sheetData>
  <sheetProtection/>
  <mergeCells count="2">
    <mergeCell ref="A2:A3"/>
    <mergeCell ref="L1:L3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95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15" workbookViewId="0" topLeftCell="C1">
      <selection activeCell="N9" sqref="N9"/>
    </sheetView>
  </sheetViews>
  <sheetFormatPr defaultColWidth="9.00390625" defaultRowHeight="12.75"/>
  <cols>
    <col min="1" max="1" width="5.375" style="51" customWidth="1"/>
    <col min="2" max="2" width="39.875" style="92" customWidth="1"/>
    <col min="3" max="6" width="10.00390625" style="51" customWidth="1"/>
    <col min="7" max="7" width="39.125" style="51" customWidth="1"/>
    <col min="8" max="11" width="10.00390625" style="51" customWidth="1"/>
    <col min="12" max="12" width="4.875" style="51" customWidth="1"/>
    <col min="13" max="16384" width="9.375" style="51" customWidth="1"/>
  </cols>
  <sheetData>
    <row r="1" spans="2:12" ht="32.25" thickBot="1">
      <c r="B1" s="241" t="s">
        <v>169</v>
      </c>
      <c r="C1" s="242"/>
      <c r="D1" s="242"/>
      <c r="E1" s="242"/>
      <c r="F1" s="242"/>
      <c r="G1" s="242"/>
      <c r="H1" s="242"/>
      <c r="I1" s="242"/>
      <c r="J1" s="242"/>
      <c r="K1" s="242"/>
      <c r="L1" s="431" t="s">
        <v>456</v>
      </c>
    </row>
    <row r="2" spans="1:12" ht="13.5" thickBot="1">
      <c r="A2" s="432" t="s">
        <v>105</v>
      </c>
      <c r="B2" s="243" t="s">
        <v>89</v>
      </c>
      <c r="C2" s="244"/>
      <c r="D2" s="397"/>
      <c r="E2" s="397"/>
      <c r="F2" s="397"/>
      <c r="G2" s="243" t="s">
        <v>93</v>
      </c>
      <c r="H2" s="398"/>
      <c r="I2" s="398"/>
      <c r="J2" s="398"/>
      <c r="K2" s="245"/>
      <c r="L2" s="431"/>
    </row>
    <row r="3" spans="1:12" s="246" customFormat="1" ht="72.75" thickBot="1">
      <c r="A3" s="433"/>
      <c r="B3" s="93" t="s">
        <v>99</v>
      </c>
      <c r="C3" s="94" t="s">
        <v>294</v>
      </c>
      <c r="D3" s="94" t="s">
        <v>440</v>
      </c>
      <c r="E3" s="94" t="s">
        <v>441</v>
      </c>
      <c r="F3" s="94" t="s">
        <v>451</v>
      </c>
      <c r="G3" s="93" t="s">
        <v>99</v>
      </c>
      <c r="H3" s="47" t="s">
        <v>294</v>
      </c>
      <c r="I3" s="47" t="s">
        <v>440</v>
      </c>
      <c r="J3" s="47" t="s">
        <v>441</v>
      </c>
      <c r="K3" s="47" t="s">
        <v>451</v>
      </c>
      <c r="L3" s="431"/>
    </row>
    <row r="4" spans="1:12" s="246" customFormat="1" ht="13.5" thickBot="1">
      <c r="A4" s="247">
        <v>1</v>
      </c>
      <c r="B4" s="248">
        <v>2</v>
      </c>
      <c r="C4" s="249">
        <v>3</v>
      </c>
      <c r="D4" s="249">
        <v>4</v>
      </c>
      <c r="E4" s="249">
        <v>5</v>
      </c>
      <c r="F4" s="249">
        <v>6</v>
      </c>
      <c r="G4" s="248">
        <v>7</v>
      </c>
      <c r="H4" s="250">
        <v>8</v>
      </c>
      <c r="I4" s="250">
        <v>9</v>
      </c>
      <c r="J4" s="250">
        <v>10</v>
      </c>
      <c r="K4" s="250">
        <v>11</v>
      </c>
      <c r="L4" s="431"/>
    </row>
    <row r="5" spans="1:12" ht="20.25" customHeight="1">
      <c r="A5" s="252" t="s">
        <v>53</v>
      </c>
      <c r="B5" s="253" t="s">
        <v>385</v>
      </c>
      <c r="C5" s="230"/>
      <c r="D5" s="230"/>
      <c r="E5" s="230"/>
      <c r="F5" s="230"/>
      <c r="G5" s="253" t="s">
        <v>296</v>
      </c>
      <c r="H5" s="236">
        <v>285754</v>
      </c>
      <c r="I5" s="236">
        <v>285754</v>
      </c>
      <c r="J5" s="236">
        <v>322190</v>
      </c>
      <c r="K5" s="236">
        <f>322190+27702</f>
        <v>349892</v>
      </c>
      <c r="L5" s="431"/>
    </row>
    <row r="6" spans="1:12" ht="22.5" customHeight="1">
      <c r="A6" s="254" t="s">
        <v>54</v>
      </c>
      <c r="B6" s="255" t="s">
        <v>360</v>
      </c>
      <c r="C6" s="231"/>
      <c r="D6" s="231"/>
      <c r="E6" s="231"/>
      <c r="F6" s="231"/>
      <c r="G6" s="255" t="s">
        <v>217</v>
      </c>
      <c r="H6" s="237">
        <v>22000</v>
      </c>
      <c r="I6" s="237">
        <v>22000</v>
      </c>
      <c r="J6" s="237">
        <v>22000</v>
      </c>
      <c r="K6" s="237">
        <v>22000</v>
      </c>
      <c r="L6" s="431"/>
    </row>
    <row r="7" spans="1:12" ht="12.75" customHeight="1">
      <c r="A7" s="254" t="s">
        <v>55</v>
      </c>
      <c r="B7" s="255" t="s">
        <v>163</v>
      </c>
      <c r="C7" s="231"/>
      <c r="D7" s="231"/>
      <c r="E7" s="231"/>
      <c r="F7" s="231"/>
      <c r="G7" s="255" t="s">
        <v>327</v>
      </c>
      <c r="H7" s="237"/>
      <c r="I7" s="237"/>
      <c r="J7" s="237"/>
      <c r="K7" s="237">
        <f>K9</f>
        <v>4241</v>
      </c>
      <c r="L7" s="431"/>
    </row>
    <row r="8" spans="1:12" ht="20.25" customHeight="1">
      <c r="A8" s="254" t="s">
        <v>56</v>
      </c>
      <c r="B8" s="255" t="s">
        <v>200</v>
      </c>
      <c r="C8" s="231"/>
      <c r="D8" s="231"/>
      <c r="E8" s="231"/>
      <c r="F8" s="231"/>
      <c r="G8" s="255" t="s">
        <v>367</v>
      </c>
      <c r="H8" s="237"/>
      <c r="I8" s="237"/>
      <c r="J8" s="237"/>
      <c r="K8" s="237"/>
      <c r="L8" s="431"/>
    </row>
    <row r="9" spans="1:12" ht="18" customHeight="1">
      <c r="A9" s="254" t="s">
        <v>57</v>
      </c>
      <c r="B9" s="255" t="s">
        <v>257</v>
      </c>
      <c r="C9" s="231"/>
      <c r="D9" s="231"/>
      <c r="E9" s="231"/>
      <c r="F9" s="231"/>
      <c r="G9" s="255" t="s">
        <v>443</v>
      </c>
      <c r="H9" s="237"/>
      <c r="I9" s="237"/>
      <c r="J9" s="237"/>
      <c r="K9" s="237">
        <v>4241</v>
      </c>
      <c r="L9" s="431"/>
    </row>
    <row r="10" spans="1:12" ht="12.75" customHeight="1">
      <c r="A10" s="254" t="s">
        <v>58</v>
      </c>
      <c r="B10" s="255" t="s">
        <v>361</v>
      </c>
      <c r="C10" s="232"/>
      <c r="D10" s="232"/>
      <c r="E10" s="232"/>
      <c r="F10" s="232"/>
      <c r="G10" s="271" t="s">
        <v>368</v>
      </c>
      <c r="H10" s="237"/>
      <c r="I10" s="237"/>
      <c r="J10" s="237"/>
      <c r="K10" s="237"/>
      <c r="L10" s="431"/>
    </row>
    <row r="11" spans="1:12" ht="12.75" customHeight="1">
      <c r="A11" s="254" t="s">
        <v>59</v>
      </c>
      <c r="B11" s="255" t="s">
        <v>362</v>
      </c>
      <c r="C11" s="231"/>
      <c r="D11" s="231"/>
      <c r="E11" s="231"/>
      <c r="F11" s="231"/>
      <c r="G11" s="271" t="s">
        <v>300</v>
      </c>
      <c r="H11" s="237"/>
      <c r="I11" s="237"/>
      <c r="J11" s="237"/>
      <c r="K11" s="237"/>
      <c r="L11" s="431"/>
    </row>
    <row r="12" spans="1:12" ht="12.75" customHeight="1">
      <c r="A12" s="254" t="s">
        <v>60</v>
      </c>
      <c r="B12" s="255" t="s">
        <v>365</v>
      </c>
      <c r="C12" s="231"/>
      <c r="D12" s="231"/>
      <c r="E12" s="231">
        <v>36436</v>
      </c>
      <c r="F12" s="231">
        <v>36436</v>
      </c>
      <c r="G12" s="272" t="s">
        <v>301</v>
      </c>
      <c r="H12" s="237"/>
      <c r="I12" s="237"/>
      <c r="J12" s="237"/>
      <c r="K12" s="237"/>
      <c r="L12" s="431"/>
    </row>
    <row r="13" spans="1:12" ht="18.75" customHeight="1">
      <c r="A13" s="254" t="s">
        <v>61</v>
      </c>
      <c r="B13" s="273" t="s">
        <v>383</v>
      </c>
      <c r="C13" s="232"/>
      <c r="D13" s="232"/>
      <c r="E13" s="232"/>
      <c r="F13" s="232"/>
      <c r="G13" s="271" t="s">
        <v>369</v>
      </c>
      <c r="H13" s="237"/>
      <c r="I13" s="237"/>
      <c r="J13" s="237"/>
      <c r="K13" s="237"/>
      <c r="L13" s="431"/>
    </row>
    <row r="14" spans="1:12" ht="22.5" customHeight="1">
      <c r="A14" s="254" t="s">
        <v>62</v>
      </c>
      <c r="B14" s="255" t="s">
        <v>363</v>
      </c>
      <c r="C14" s="232"/>
      <c r="D14" s="232"/>
      <c r="E14" s="232"/>
      <c r="F14" s="232"/>
      <c r="G14" s="271" t="s">
        <v>370</v>
      </c>
      <c r="H14" s="237"/>
      <c r="I14" s="237"/>
      <c r="J14" s="237"/>
      <c r="K14" s="237"/>
      <c r="L14" s="431"/>
    </row>
    <row r="15" spans="1:12" ht="12.75" customHeight="1">
      <c r="A15" s="254" t="s">
        <v>63</v>
      </c>
      <c r="B15" s="255" t="s">
        <v>364</v>
      </c>
      <c r="C15" s="232"/>
      <c r="D15" s="231"/>
      <c r="E15" s="323"/>
      <c r="F15" s="323"/>
      <c r="G15" s="255" t="s">
        <v>85</v>
      </c>
      <c r="H15" s="237"/>
      <c r="I15" s="237"/>
      <c r="J15" s="237"/>
      <c r="K15" s="237"/>
      <c r="L15" s="431"/>
    </row>
    <row r="16" spans="1:12" ht="12.75" customHeight="1" thickBot="1">
      <c r="A16" s="385" t="s">
        <v>64</v>
      </c>
      <c r="B16" s="386"/>
      <c r="C16" s="387"/>
      <c r="D16" s="387"/>
      <c r="E16" s="387"/>
      <c r="F16" s="387"/>
      <c r="G16" s="386" t="s">
        <v>47</v>
      </c>
      <c r="H16" s="311"/>
      <c r="I16" s="311"/>
      <c r="J16" s="311"/>
      <c r="K16" s="311"/>
      <c r="L16" s="431"/>
    </row>
    <row r="17" spans="1:12" ht="15.75" customHeight="1" thickBot="1">
      <c r="A17" s="258" t="s">
        <v>65</v>
      </c>
      <c r="B17" s="75" t="s">
        <v>157</v>
      </c>
      <c r="C17" s="234">
        <f>+C5+C6+C7+C8+C9+C10+C11+C12+C14+C15+C16</f>
        <v>0</v>
      </c>
      <c r="D17" s="234">
        <f>+D5+D6+D7+D8+D9+D10+D11+D12+D14+D15+D16</f>
        <v>0</v>
      </c>
      <c r="E17" s="234">
        <f>+E5+E6+E7+E8+E9+E10+E11+E12+E14+E15+E16</f>
        <v>36436</v>
      </c>
      <c r="F17" s="234">
        <f>+F5+F6+F7+F8+F9+F10+F11+F12+F14+F15+F16</f>
        <v>36436</v>
      </c>
      <c r="G17" s="75" t="s">
        <v>158</v>
      </c>
      <c r="H17" s="239">
        <f>+H5+H6+H7+H15+H16</f>
        <v>307754</v>
      </c>
      <c r="I17" s="239">
        <f>+I5+I6+I7+I15+I16</f>
        <v>307754</v>
      </c>
      <c r="J17" s="239">
        <f>+J5+J6+J7+J15+J16</f>
        <v>344190</v>
      </c>
      <c r="K17" s="239">
        <f>+K5+K6+K7+K15+K16</f>
        <v>376133</v>
      </c>
      <c r="L17" s="431"/>
    </row>
    <row r="18" spans="1:12" ht="12.75" customHeight="1">
      <c r="A18" s="274" t="s">
        <v>66</v>
      </c>
      <c r="B18" s="275" t="s">
        <v>382</v>
      </c>
      <c r="C18" s="282">
        <f>+C19+C20+C21+C22+C23</f>
        <v>307754</v>
      </c>
      <c r="D18" s="282">
        <f>+D19+D20+D21+D22+D23</f>
        <v>307754</v>
      </c>
      <c r="E18" s="282">
        <f>+E19+E20+E21+E22+E23</f>
        <v>307754</v>
      </c>
      <c r="F18" s="282">
        <f>+F19+F20+F21+F22+F23</f>
        <v>339697</v>
      </c>
      <c r="G18" s="262" t="s">
        <v>226</v>
      </c>
      <c r="H18" s="61"/>
      <c r="I18" s="61"/>
      <c r="J18" s="61"/>
      <c r="K18" s="61"/>
      <c r="L18" s="431"/>
    </row>
    <row r="19" spans="1:12" ht="12.75" customHeight="1">
      <c r="A19" s="254" t="s">
        <v>67</v>
      </c>
      <c r="B19" s="276" t="s">
        <v>371</v>
      </c>
      <c r="C19" s="62">
        <v>307754</v>
      </c>
      <c r="D19" s="62">
        <v>307754</v>
      </c>
      <c r="E19" s="62">
        <v>307754</v>
      </c>
      <c r="F19" s="62">
        <f>307754+27702+4241</f>
        <v>339697</v>
      </c>
      <c r="G19" s="262" t="s">
        <v>229</v>
      </c>
      <c r="H19" s="63"/>
      <c r="I19" s="63"/>
      <c r="J19" s="63"/>
      <c r="K19" s="63"/>
      <c r="L19" s="431"/>
    </row>
    <row r="20" spans="1:12" ht="12.75" customHeight="1">
      <c r="A20" s="274" t="s">
        <v>68</v>
      </c>
      <c r="B20" s="276" t="s">
        <v>372</v>
      </c>
      <c r="C20" s="62"/>
      <c r="D20" s="62"/>
      <c r="E20" s="62"/>
      <c r="F20" s="62"/>
      <c r="G20" s="262" t="s">
        <v>165</v>
      </c>
      <c r="H20" s="63"/>
      <c r="I20" s="63"/>
      <c r="J20" s="63"/>
      <c r="K20" s="63"/>
      <c r="L20" s="431"/>
    </row>
    <row r="21" spans="1:12" ht="12.75" customHeight="1">
      <c r="A21" s="254" t="s">
        <v>69</v>
      </c>
      <c r="B21" s="276" t="s">
        <v>373</v>
      </c>
      <c r="C21" s="62"/>
      <c r="D21" s="62"/>
      <c r="E21" s="62"/>
      <c r="F21" s="62"/>
      <c r="G21" s="262" t="s">
        <v>166</v>
      </c>
      <c r="H21" s="63"/>
      <c r="I21" s="63"/>
      <c r="J21" s="63"/>
      <c r="K21" s="63"/>
      <c r="L21" s="431"/>
    </row>
    <row r="22" spans="1:12" ht="12.75" customHeight="1">
      <c r="A22" s="274" t="s">
        <v>70</v>
      </c>
      <c r="B22" s="276" t="s">
        <v>374</v>
      </c>
      <c r="C22" s="62"/>
      <c r="D22" s="62"/>
      <c r="E22" s="62"/>
      <c r="F22" s="62"/>
      <c r="G22" s="260" t="s">
        <v>346</v>
      </c>
      <c r="H22" s="63"/>
      <c r="I22" s="63"/>
      <c r="J22" s="63"/>
      <c r="K22" s="63"/>
      <c r="L22" s="431"/>
    </row>
    <row r="23" spans="1:12" ht="21" customHeight="1">
      <c r="A23" s="254" t="s">
        <v>71</v>
      </c>
      <c r="B23" s="277" t="s">
        <v>375</v>
      </c>
      <c r="C23" s="62"/>
      <c r="D23" s="62"/>
      <c r="E23" s="62"/>
      <c r="F23" s="62"/>
      <c r="G23" s="262" t="s">
        <v>230</v>
      </c>
      <c r="H23" s="63"/>
      <c r="I23" s="63"/>
      <c r="J23" s="63"/>
      <c r="K23" s="63"/>
      <c r="L23" s="431"/>
    </row>
    <row r="24" spans="1:12" ht="18" customHeight="1">
      <c r="A24" s="274" t="s">
        <v>72</v>
      </c>
      <c r="B24" s="278" t="s">
        <v>376</v>
      </c>
      <c r="C24" s="264">
        <f>+C25+C26+C27+C28+C29</f>
        <v>0</v>
      </c>
      <c r="D24" s="264">
        <f>+D25+D26+D27+D28+D29</f>
        <v>0</v>
      </c>
      <c r="E24" s="264">
        <f>+E25+E26+E27+E28+E29</f>
        <v>0</v>
      </c>
      <c r="F24" s="264">
        <f>+F25+F26+F27+F28+F29</f>
        <v>0</v>
      </c>
      <c r="G24" s="279" t="s">
        <v>228</v>
      </c>
      <c r="H24" s="63"/>
      <c r="I24" s="63"/>
      <c r="J24" s="63"/>
      <c r="K24" s="63"/>
      <c r="L24" s="431"/>
    </row>
    <row r="25" spans="1:12" ht="12.75" customHeight="1">
      <c r="A25" s="254" t="s">
        <v>73</v>
      </c>
      <c r="B25" s="277" t="s">
        <v>377</v>
      </c>
      <c r="C25" s="62"/>
      <c r="D25" s="62"/>
      <c r="E25" s="62"/>
      <c r="F25" s="62"/>
      <c r="G25" s="279" t="s">
        <v>384</v>
      </c>
      <c r="H25" s="63"/>
      <c r="I25" s="63"/>
      <c r="J25" s="63"/>
      <c r="K25" s="63"/>
      <c r="L25" s="431"/>
    </row>
    <row r="26" spans="1:12" ht="12.75" customHeight="1">
      <c r="A26" s="274" t="s">
        <v>74</v>
      </c>
      <c r="B26" s="277" t="s">
        <v>378</v>
      </c>
      <c r="C26" s="62"/>
      <c r="D26" s="62"/>
      <c r="E26" s="62"/>
      <c r="F26" s="62"/>
      <c r="G26" s="270"/>
      <c r="H26" s="63"/>
      <c r="I26" s="63"/>
      <c r="J26" s="63"/>
      <c r="K26" s="63"/>
      <c r="L26" s="431"/>
    </row>
    <row r="27" spans="1:12" ht="12.75" customHeight="1">
      <c r="A27" s="254" t="s">
        <v>75</v>
      </c>
      <c r="B27" s="276" t="s">
        <v>379</v>
      </c>
      <c r="C27" s="62"/>
      <c r="D27" s="62"/>
      <c r="E27" s="62"/>
      <c r="F27" s="62"/>
      <c r="G27" s="72"/>
      <c r="H27" s="63"/>
      <c r="I27" s="63"/>
      <c r="J27" s="63"/>
      <c r="K27" s="63"/>
      <c r="L27" s="431"/>
    </row>
    <row r="28" spans="1:12" ht="12.75" customHeight="1">
      <c r="A28" s="274" t="s">
        <v>76</v>
      </c>
      <c r="B28" s="280" t="s">
        <v>380</v>
      </c>
      <c r="C28" s="62"/>
      <c r="D28" s="62"/>
      <c r="E28" s="62"/>
      <c r="F28" s="62"/>
      <c r="G28" s="46"/>
      <c r="H28" s="63"/>
      <c r="I28" s="63"/>
      <c r="J28" s="63"/>
      <c r="K28" s="63"/>
      <c r="L28" s="431"/>
    </row>
    <row r="29" spans="1:12" ht="12.75" customHeight="1" thickBot="1">
      <c r="A29" s="254" t="s">
        <v>77</v>
      </c>
      <c r="B29" s="281" t="s">
        <v>381</v>
      </c>
      <c r="C29" s="62"/>
      <c r="D29" s="62"/>
      <c r="E29" s="62"/>
      <c r="F29" s="62"/>
      <c r="G29" s="72"/>
      <c r="H29" s="63"/>
      <c r="I29" s="63"/>
      <c r="J29" s="63"/>
      <c r="K29" s="63"/>
      <c r="L29" s="431"/>
    </row>
    <row r="30" spans="1:12" ht="30" customHeight="1" thickBot="1">
      <c r="A30" s="258" t="s">
        <v>78</v>
      </c>
      <c r="B30" s="75" t="s">
        <v>408</v>
      </c>
      <c r="C30" s="234">
        <f>+C18+C24</f>
        <v>307754</v>
      </c>
      <c r="D30" s="234">
        <f>+D18+D24</f>
        <v>307754</v>
      </c>
      <c r="E30" s="234">
        <f>+E18+E24</f>
        <v>307754</v>
      </c>
      <c r="F30" s="234">
        <f>+F18+F24</f>
        <v>339697</v>
      </c>
      <c r="G30" s="75" t="s">
        <v>409</v>
      </c>
      <c r="H30" s="239">
        <f>SUM(H18:H29)</f>
        <v>0</v>
      </c>
      <c r="I30" s="239">
        <f>SUM(I18:I29)</f>
        <v>0</v>
      </c>
      <c r="J30" s="239">
        <f>SUM(J18:J29)</f>
        <v>0</v>
      </c>
      <c r="K30" s="239">
        <f>SUM(K18:K29)</f>
        <v>0</v>
      </c>
      <c r="L30" s="431"/>
    </row>
    <row r="31" spans="1:12" ht="24" customHeight="1" thickBot="1">
      <c r="A31" s="258" t="s">
        <v>79</v>
      </c>
      <c r="B31" s="265" t="s">
        <v>406</v>
      </c>
      <c r="C31" s="234">
        <f>+C17+C30</f>
        <v>307754</v>
      </c>
      <c r="D31" s="234">
        <f>+D17+D30</f>
        <v>307754</v>
      </c>
      <c r="E31" s="234">
        <f>+E17+E30</f>
        <v>344190</v>
      </c>
      <c r="F31" s="234">
        <f>+F17+F30</f>
        <v>376133</v>
      </c>
      <c r="G31" s="265" t="s">
        <v>410</v>
      </c>
      <c r="H31" s="239">
        <f>+H17+H30</f>
        <v>307754</v>
      </c>
      <c r="I31" s="239">
        <f>+I17+I30</f>
        <v>307754</v>
      </c>
      <c r="J31" s="239">
        <f>+J17+J30</f>
        <v>344190</v>
      </c>
      <c r="K31" s="239">
        <f>+K17+K30</f>
        <v>376133</v>
      </c>
      <c r="L31" s="431"/>
    </row>
    <row r="32" spans="1:12" ht="18" customHeight="1" thickBot="1">
      <c r="A32" s="258" t="s">
        <v>80</v>
      </c>
      <c r="B32" s="75" t="s">
        <v>342</v>
      </c>
      <c r="C32" s="269"/>
      <c r="D32" s="269"/>
      <c r="E32" s="269"/>
      <c r="F32" s="269"/>
      <c r="G32" s="75" t="s">
        <v>348</v>
      </c>
      <c r="H32" s="268"/>
      <c r="I32" s="268"/>
      <c r="J32" s="268"/>
      <c r="K32" s="268"/>
      <c r="L32" s="431"/>
    </row>
    <row r="33" spans="1:12" ht="19.5" customHeight="1" thickBot="1">
      <c r="A33" s="258" t="s">
        <v>81</v>
      </c>
      <c r="B33" s="266" t="s">
        <v>407</v>
      </c>
      <c r="C33" s="267">
        <f>+C31+C32</f>
        <v>307754</v>
      </c>
      <c r="D33" s="267">
        <f>+D31+D32</f>
        <v>307754</v>
      </c>
      <c r="E33" s="267">
        <f>+E31+E32</f>
        <v>344190</v>
      </c>
      <c r="F33" s="267">
        <f>+F31+F32</f>
        <v>376133</v>
      </c>
      <c r="G33" s="266" t="s">
        <v>411</v>
      </c>
      <c r="H33" s="267">
        <f>+H31+H32</f>
        <v>307754</v>
      </c>
      <c r="I33" s="267">
        <f>+I31+I32</f>
        <v>307754</v>
      </c>
      <c r="J33" s="267">
        <f>+J31+J32</f>
        <v>344190</v>
      </c>
      <c r="K33" s="267">
        <f>+K31+K32</f>
        <v>376133</v>
      </c>
      <c r="L33" s="431"/>
    </row>
    <row r="34" spans="1:12" ht="19.5" customHeight="1" thickBot="1">
      <c r="A34" s="258" t="s">
        <v>148</v>
      </c>
      <c r="B34" s="266" t="s">
        <v>170</v>
      </c>
      <c r="C34" s="267">
        <f aca="true" t="shared" si="0" ref="C34:F35">IF(C17-H17&lt;0,H17-C17,"-")</f>
        <v>307754</v>
      </c>
      <c r="D34" s="267">
        <f t="shared" si="0"/>
        <v>307754</v>
      </c>
      <c r="E34" s="267">
        <f t="shared" si="0"/>
        <v>307754</v>
      </c>
      <c r="F34" s="267">
        <f t="shared" si="0"/>
        <v>339697</v>
      </c>
      <c r="G34" s="266" t="s">
        <v>171</v>
      </c>
      <c r="H34" s="267" t="str">
        <f>IF(C17-H17&gt;0,C17-H17,"-")</f>
        <v>-</v>
      </c>
      <c r="I34" s="267" t="str">
        <f>IF(D17-I17&gt;0,D17-I17,"-")</f>
        <v>-</v>
      </c>
      <c r="J34" s="267" t="str">
        <f>IF(E17-J17&gt;0,E17-J17,"-")</f>
        <v>-</v>
      </c>
      <c r="K34" s="267" t="str">
        <f>IF(F17-K17&gt;0,F17-K17,"-")</f>
        <v>-</v>
      </c>
      <c r="L34" s="431"/>
    </row>
    <row r="35" spans="1:12" ht="19.5" customHeight="1" thickBot="1">
      <c r="A35" s="258" t="s">
        <v>149</v>
      </c>
      <c r="B35" s="266" t="s">
        <v>350</v>
      </c>
      <c r="C35" s="267" t="str">
        <f t="shared" si="0"/>
        <v>-</v>
      </c>
      <c r="D35" s="267" t="str">
        <f t="shared" si="0"/>
        <v>-</v>
      </c>
      <c r="E35" s="267" t="str">
        <f t="shared" si="0"/>
        <v>-</v>
      </c>
      <c r="F35" s="267" t="str">
        <f t="shared" si="0"/>
        <v>-</v>
      </c>
      <c r="G35" s="266" t="s">
        <v>351</v>
      </c>
      <c r="H35" s="267" t="str">
        <f>IF(C17+C18-H31&gt;0,C17+C18-H31,"-")</f>
        <v>-</v>
      </c>
      <c r="I35" s="267" t="str">
        <f>IF(D17+D18-I31&gt;0,D17+D18-I31,"-")</f>
        <v>-</v>
      </c>
      <c r="J35" s="267" t="str">
        <f>IF(E17+E18-J31&gt;0,E17+E18-J31,"-")</f>
        <v>-</v>
      </c>
      <c r="K35" s="267" t="str">
        <f>IF(F17+F18-K31&gt;0,F17+F18-K31,"-")</f>
        <v>-</v>
      </c>
      <c r="L35" s="431"/>
    </row>
  </sheetData>
  <sheetProtection/>
  <mergeCells count="2">
    <mergeCell ref="A2:A3"/>
    <mergeCell ref="L1:L35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45.50390625" style="44" customWidth="1"/>
    <col min="2" max="6" width="14.625" style="43" customWidth="1"/>
    <col min="7" max="7" width="14.625" style="51" customWidth="1"/>
    <col min="8" max="9" width="12.875" style="43" customWidth="1"/>
    <col min="10" max="10" width="13.875" style="43" customWidth="1"/>
    <col min="11" max="16384" width="9.375" style="43" customWidth="1"/>
  </cols>
  <sheetData>
    <row r="1" spans="1:7" ht="18" customHeight="1">
      <c r="A1" s="434" t="s">
        <v>2</v>
      </c>
      <c r="B1" s="434"/>
      <c r="C1" s="434"/>
      <c r="D1" s="434"/>
      <c r="E1" s="434"/>
      <c r="F1" s="434"/>
      <c r="G1" s="434"/>
    </row>
    <row r="2" spans="1:7" ht="22.5" customHeight="1" thickBot="1">
      <c r="A2" s="92"/>
      <c r="B2" s="51"/>
      <c r="C2" s="51"/>
      <c r="D2" s="51"/>
      <c r="E2" s="51"/>
      <c r="F2" s="51"/>
      <c r="G2" s="408" t="s">
        <v>98</v>
      </c>
    </row>
    <row r="3" spans="1:7" s="45" customFormat="1" ht="44.25" customHeight="1" thickBot="1">
      <c r="A3" s="93" t="s">
        <v>102</v>
      </c>
      <c r="B3" s="94" t="s">
        <v>103</v>
      </c>
      <c r="C3" s="94" t="s">
        <v>104</v>
      </c>
      <c r="D3" s="94" t="s">
        <v>0</v>
      </c>
      <c r="E3" s="94" t="s">
        <v>294</v>
      </c>
      <c r="F3" s="404" t="s">
        <v>439</v>
      </c>
      <c r="G3" s="47" t="s">
        <v>1</v>
      </c>
    </row>
    <row r="4" spans="1:7" s="51" customFormat="1" ht="12" customHeight="1" thickBot="1">
      <c r="A4" s="48">
        <v>1</v>
      </c>
      <c r="B4" s="49">
        <v>2</v>
      </c>
      <c r="C4" s="49">
        <v>3</v>
      </c>
      <c r="D4" s="49">
        <v>4</v>
      </c>
      <c r="E4" s="49">
        <v>5</v>
      </c>
      <c r="F4" s="405">
        <v>6</v>
      </c>
      <c r="G4" s="50" t="s">
        <v>447</v>
      </c>
    </row>
    <row r="5" spans="1:7" ht="15.75" customHeight="1">
      <c r="A5" s="46" t="s">
        <v>415</v>
      </c>
      <c r="B5" s="29"/>
      <c r="C5" s="52"/>
      <c r="D5" s="29"/>
      <c r="E5" s="29">
        <v>34000</v>
      </c>
      <c r="F5" s="29">
        <v>34000</v>
      </c>
      <c r="G5" s="53">
        <f>B5-D5-F5</f>
        <v>-34000</v>
      </c>
    </row>
    <row r="6" spans="1:7" ht="15.75" customHeight="1">
      <c r="A6" s="46" t="s">
        <v>416</v>
      </c>
      <c r="B6" s="29"/>
      <c r="C6" s="52"/>
      <c r="D6" s="29"/>
      <c r="E6" s="29">
        <v>70000</v>
      </c>
      <c r="F6" s="29">
        <v>70000</v>
      </c>
      <c r="G6" s="53">
        <f aca="true" t="shared" si="0" ref="G6:G16">B6-D6-F6</f>
        <v>-70000</v>
      </c>
    </row>
    <row r="7" spans="1:7" ht="15.75" customHeight="1">
      <c r="A7" s="46" t="s">
        <v>417</v>
      </c>
      <c r="B7" s="29"/>
      <c r="C7" s="52"/>
      <c r="D7" s="29"/>
      <c r="E7" s="29">
        <v>30000</v>
      </c>
      <c r="F7" s="29">
        <v>30000</v>
      </c>
      <c r="G7" s="53">
        <f t="shared" si="0"/>
        <v>-30000</v>
      </c>
    </row>
    <row r="8" spans="1:7" ht="15.75" customHeight="1">
      <c r="A8" s="388" t="s">
        <v>418</v>
      </c>
      <c r="B8" s="29"/>
      <c r="C8" s="52"/>
      <c r="D8" s="29"/>
      <c r="E8" s="29">
        <v>60000</v>
      </c>
      <c r="F8" s="29">
        <f>54169-38525</f>
        <v>15644</v>
      </c>
      <c r="G8" s="53">
        <f t="shared" si="0"/>
        <v>-15644</v>
      </c>
    </row>
    <row r="9" spans="1:7" ht="15.75" customHeight="1">
      <c r="A9" s="46" t="s">
        <v>452</v>
      </c>
      <c r="B9" s="29"/>
      <c r="C9" s="52"/>
      <c r="D9" s="29"/>
      <c r="E9" s="29">
        <v>16500</v>
      </c>
      <c r="F9" s="29">
        <f>52692+38525</f>
        <v>91217</v>
      </c>
      <c r="G9" s="53">
        <f t="shared" si="0"/>
        <v>-91217</v>
      </c>
    </row>
    <row r="10" spans="1:7" ht="15.75" customHeight="1">
      <c r="A10" s="389" t="s">
        <v>420</v>
      </c>
      <c r="B10" s="29"/>
      <c r="C10" s="52"/>
      <c r="D10" s="29"/>
      <c r="E10" s="29">
        <v>70000</v>
      </c>
      <c r="F10" s="29">
        <f>70000+27702</f>
        <v>97702</v>
      </c>
      <c r="G10" s="53">
        <f t="shared" si="0"/>
        <v>-97702</v>
      </c>
    </row>
    <row r="11" spans="1:7" ht="15.75" customHeight="1">
      <c r="A11" s="388" t="s">
        <v>419</v>
      </c>
      <c r="B11" s="29"/>
      <c r="C11" s="52"/>
      <c r="D11" s="29"/>
      <c r="E11" s="29">
        <v>254</v>
      </c>
      <c r="F11" s="29">
        <v>254</v>
      </c>
      <c r="G11" s="53">
        <f t="shared" si="0"/>
        <v>-254</v>
      </c>
    </row>
    <row r="12" spans="1:7" ht="15.75" customHeight="1">
      <c r="A12" s="46" t="s">
        <v>421</v>
      </c>
      <c r="B12" s="29"/>
      <c r="C12" s="52"/>
      <c r="D12" s="29"/>
      <c r="E12" s="29">
        <v>5000</v>
      </c>
      <c r="F12" s="29">
        <v>5000</v>
      </c>
      <c r="G12" s="53">
        <f t="shared" si="0"/>
        <v>-5000</v>
      </c>
    </row>
    <row r="13" spans="1:7" ht="15.75" customHeight="1">
      <c r="A13" s="46" t="s">
        <v>446</v>
      </c>
      <c r="B13" s="29"/>
      <c r="C13" s="52"/>
      <c r="D13" s="29"/>
      <c r="E13" s="29"/>
      <c r="F13" s="406">
        <v>244</v>
      </c>
      <c r="G13" s="53">
        <f t="shared" si="0"/>
        <v>-244</v>
      </c>
    </row>
    <row r="14" spans="1:7" ht="15.75" customHeight="1">
      <c r="A14" s="46" t="s">
        <v>448</v>
      </c>
      <c r="B14" s="29"/>
      <c r="C14" s="52"/>
      <c r="D14" s="29"/>
      <c r="E14" s="29"/>
      <c r="F14" s="406">
        <v>2000</v>
      </c>
      <c r="G14" s="53">
        <f t="shared" si="0"/>
        <v>-2000</v>
      </c>
    </row>
    <row r="15" spans="1:7" ht="15.75" customHeight="1">
      <c r="A15" s="46" t="s">
        <v>449</v>
      </c>
      <c r="B15" s="29"/>
      <c r="C15" s="52"/>
      <c r="D15" s="29"/>
      <c r="E15" s="29"/>
      <c r="F15" s="406">
        <v>148</v>
      </c>
      <c r="G15" s="53">
        <f t="shared" si="0"/>
        <v>-148</v>
      </c>
    </row>
    <row r="16" spans="1:7" ht="15.75" customHeight="1">
      <c r="A16" s="46" t="s">
        <v>450</v>
      </c>
      <c r="B16" s="29"/>
      <c r="C16" s="52"/>
      <c r="D16" s="29"/>
      <c r="E16" s="29"/>
      <c r="F16" s="406">
        <v>3683</v>
      </c>
      <c r="G16" s="53">
        <f t="shared" si="0"/>
        <v>-3683</v>
      </c>
    </row>
    <row r="17" spans="1:7" ht="15.75" customHeight="1">
      <c r="A17" s="46"/>
      <c r="B17" s="29"/>
      <c r="C17" s="52"/>
      <c r="D17" s="29"/>
      <c r="E17" s="29"/>
      <c r="F17" s="406"/>
      <c r="G17" s="53">
        <f aca="true" t="shared" si="1" ref="G17:G23">B17-D17-E17</f>
        <v>0</v>
      </c>
    </row>
    <row r="18" spans="1:7" ht="15.75" customHeight="1">
      <c r="A18" s="46"/>
      <c r="B18" s="29"/>
      <c r="C18" s="52"/>
      <c r="D18" s="29"/>
      <c r="E18" s="29"/>
      <c r="F18" s="406"/>
      <c r="G18" s="53">
        <f t="shared" si="1"/>
        <v>0</v>
      </c>
    </row>
    <row r="19" spans="1:7" ht="15.75" customHeight="1">
      <c r="A19" s="46"/>
      <c r="B19" s="29"/>
      <c r="C19" s="52"/>
      <c r="D19" s="29"/>
      <c r="E19" s="29"/>
      <c r="F19" s="406"/>
      <c r="G19" s="53">
        <f t="shared" si="1"/>
        <v>0</v>
      </c>
    </row>
    <row r="20" spans="1:7" ht="15.75" customHeight="1">
      <c r="A20" s="46"/>
      <c r="B20" s="29"/>
      <c r="C20" s="52"/>
      <c r="D20" s="29"/>
      <c r="E20" s="29"/>
      <c r="F20" s="406"/>
      <c r="G20" s="53">
        <f t="shared" si="1"/>
        <v>0</v>
      </c>
    </row>
    <row r="21" spans="1:7" ht="15.75" customHeight="1">
      <c r="A21" s="46"/>
      <c r="B21" s="29"/>
      <c r="C21" s="52"/>
      <c r="D21" s="29"/>
      <c r="E21" s="29"/>
      <c r="F21" s="406"/>
      <c r="G21" s="53">
        <f t="shared" si="1"/>
        <v>0</v>
      </c>
    </row>
    <row r="22" spans="1:7" ht="15.75" customHeight="1">
      <c r="A22" s="46"/>
      <c r="B22" s="29"/>
      <c r="C22" s="52"/>
      <c r="D22" s="29"/>
      <c r="E22" s="29"/>
      <c r="F22" s="406"/>
      <c r="G22" s="53">
        <f t="shared" si="1"/>
        <v>0</v>
      </c>
    </row>
    <row r="23" spans="1:7" ht="15.75" customHeight="1" thickBot="1">
      <c r="A23" s="54"/>
      <c r="B23" s="30"/>
      <c r="C23" s="55"/>
      <c r="D23" s="30"/>
      <c r="E23" s="30"/>
      <c r="F23" s="407"/>
      <c r="G23" s="56">
        <f t="shared" si="1"/>
        <v>0</v>
      </c>
    </row>
    <row r="24" spans="1:7" s="59" customFormat="1" ht="18" customHeight="1" thickBot="1">
      <c r="A24" s="95" t="s">
        <v>101</v>
      </c>
      <c r="B24" s="57">
        <f>SUM(B5:B23)</f>
        <v>0</v>
      </c>
      <c r="C24" s="70"/>
      <c r="D24" s="57">
        <f>SUM(D5:D23)</f>
        <v>0</v>
      </c>
      <c r="E24" s="57">
        <f>SUM(E5:E23)</f>
        <v>285754</v>
      </c>
      <c r="F24" s="57">
        <f>SUM(F5:F23)</f>
        <v>349892</v>
      </c>
      <c r="G24" s="58">
        <f>SUM(G5:G23)</f>
        <v>-349892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3/2014. (II.19.)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A1">
      <selection activeCell="G1" sqref="G1"/>
    </sheetView>
  </sheetViews>
  <sheetFormatPr defaultColWidth="9.00390625" defaultRowHeight="12.75"/>
  <cols>
    <col min="1" max="1" width="7.875" style="378" customWidth="1"/>
    <col min="2" max="2" width="9.625" style="379" customWidth="1"/>
    <col min="3" max="3" width="55.00390625" style="379" customWidth="1"/>
    <col min="4" max="6" width="13.375" style="379" customWidth="1"/>
    <col min="7" max="7" width="13.375" style="380" customWidth="1"/>
    <col min="8" max="16384" width="9.375" style="4" customWidth="1"/>
  </cols>
  <sheetData>
    <row r="1" spans="1:7" s="2" customFormat="1" ht="16.5" customHeight="1" thickBot="1">
      <c r="A1" s="106"/>
      <c r="B1" s="107"/>
      <c r="C1" s="108"/>
      <c r="D1" s="108"/>
      <c r="E1" s="108"/>
      <c r="F1" s="108"/>
      <c r="G1" s="153" t="s">
        <v>457</v>
      </c>
    </row>
    <row r="2" spans="1:7" s="65" customFormat="1" ht="25.5" customHeight="1">
      <c r="A2" s="435" t="s">
        <v>251</v>
      </c>
      <c r="B2" s="436"/>
      <c r="C2" s="293" t="s">
        <v>423</v>
      </c>
      <c r="D2" s="391"/>
      <c r="E2" s="391"/>
      <c r="F2" s="391"/>
      <c r="G2" s="307">
        <v>1</v>
      </c>
    </row>
    <row r="3" spans="1:7" s="65" customFormat="1" ht="16.5" thickBot="1">
      <c r="A3" s="109" t="s">
        <v>243</v>
      </c>
      <c r="B3" s="110"/>
      <c r="C3" s="294" t="s">
        <v>422</v>
      </c>
      <c r="D3" s="394"/>
      <c r="E3" s="394"/>
      <c r="F3" s="394"/>
      <c r="G3" s="308"/>
    </row>
    <row r="4" spans="1:7" s="66" customFormat="1" ht="15.75" customHeight="1" thickBot="1">
      <c r="A4" s="111"/>
      <c r="B4" s="111"/>
      <c r="C4" s="111"/>
      <c r="D4" s="399"/>
      <c r="E4" s="111"/>
      <c r="F4" s="111"/>
      <c r="G4" s="112" t="s">
        <v>87</v>
      </c>
    </row>
    <row r="5" spans="1:7" ht="36.75" thickBot="1">
      <c r="A5" s="437" t="s">
        <v>245</v>
      </c>
      <c r="B5" s="438"/>
      <c r="C5" s="113" t="s">
        <v>88</v>
      </c>
      <c r="D5" s="114" t="s">
        <v>445</v>
      </c>
      <c r="E5" s="114" t="s">
        <v>440</v>
      </c>
      <c r="F5" s="114" t="s">
        <v>444</v>
      </c>
      <c r="G5" s="114" t="s">
        <v>453</v>
      </c>
    </row>
    <row r="6" spans="1:7" s="60" customFormat="1" ht="12.75" customHeight="1" thickBot="1">
      <c r="A6" s="97">
        <v>1</v>
      </c>
      <c r="B6" s="98">
        <v>2</v>
      </c>
      <c r="C6" s="98">
        <v>3</v>
      </c>
      <c r="D6" s="99">
        <v>4</v>
      </c>
      <c r="E6" s="99">
        <v>5</v>
      </c>
      <c r="F6" s="99">
        <v>6</v>
      </c>
      <c r="G6" s="99">
        <v>7</v>
      </c>
    </row>
    <row r="7" spans="1:7" s="60" customFormat="1" ht="15.75" customHeight="1" thickBot="1">
      <c r="A7" s="115"/>
      <c r="B7" s="116"/>
      <c r="C7" s="116" t="s">
        <v>89</v>
      </c>
      <c r="D7" s="309"/>
      <c r="E7" s="309"/>
      <c r="F7" s="309"/>
      <c r="G7" s="309"/>
    </row>
    <row r="8" spans="1:7" s="60" customFormat="1" ht="12" customHeight="1" thickBot="1">
      <c r="A8" s="97" t="s">
        <v>53</v>
      </c>
      <c r="B8" s="118"/>
      <c r="C8" s="196" t="s">
        <v>246</v>
      </c>
      <c r="D8" s="239">
        <f>+D9+D14</f>
        <v>39368</v>
      </c>
      <c r="E8" s="239">
        <f>+E9+E14</f>
        <v>39368</v>
      </c>
      <c r="F8" s="239">
        <f>+F9+F14</f>
        <v>39368</v>
      </c>
      <c r="G8" s="239">
        <f>+G9+G14</f>
        <v>51468</v>
      </c>
    </row>
    <row r="9" spans="1:7" s="67" customFormat="1" ht="12" customHeight="1" thickBot="1">
      <c r="A9" s="97" t="s">
        <v>54</v>
      </c>
      <c r="B9" s="118"/>
      <c r="C9" s="295" t="s">
        <v>3</v>
      </c>
      <c r="D9" s="239">
        <f>SUM(D10:D13)</f>
        <v>5000</v>
      </c>
      <c r="E9" s="239">
        <f>SUM(E10:E13)</f>
        <v>5000</v>
      </c>
      <c r="F9" s="239">
        <f>SUM(F10:F13)</f>
        <v>5000</v>
      </c>
      <c r="G9" s="239">
        <f>SUM(G10:G13)</f>
        <v>5000</v>
      </c>
    </row>
    <row r="10" spans="1:7" s="68" customFormat="1" ht="12" customHeight="1">
      <c r="A10" s="120"/>
      <c r="B10" s="121" t="s">
        <v>133</v>
      </c>
      <c r="C10" s="296" t="s">
        <v>91</v>
      </c>
      <c r="D10" s="237">
        <v>5000</v>
      </c>
      <c r="E10" s="237">
        <v>5000</v>
      </c>
      <c r="F10" s="237">
        <v>5000</v>
      </c>
      <c r="G10" s="237">
        <v>5000</v>
      </c>
    </row>
    <row r="11" spans="1:7" s="68" customFormat="1" ht="12" customHeight="1">
      <c r="A11" s="120"/>
      <c r="B11" s="121" t="s">
        <v>134</v>
      </c>
      <c r="C11" s="297" t="s">
        <v>106</v>
      </c>
      <c r="D11" s="237"/>
      <c r="E11" s="237"/>
      <c r="F11" s="237"/>
      <c r="G11" s="237"/>
    </row>
    <row r="12" spans="1:7" s="68" customFormat="1" ht="12" customHeight="1">
      <c r="A12" s="120"/>
      <c r="B12" s="121" t="s">
        <v>135</v>
      </c>
      <c r="C12" s="297" t="s">
        <v>173</v>
      </c>
      <c r="D12" s="237"/>
      <c r="E12" s="237"/>
      <c r="F12" s="237"/>
      <c r="G12" s="237"/>
    </row>
    <row r="13" spans="1:7" s="68" customFormat="1" ht="12" customHeight="1" thickBot="1">
      <c r="A13" s="120"/>
      <c r="B13" s="121" t="s">
        <v>136</v>
      </c>
      <c r="C13" s="298" t="s">
        <v>174</v>
      </c>
      <c r="D13" s="237"/>
      <c r="E13" s="237"/>
      <c r="F13" s="237"/>
      <c r="G13" s="237"/>
    </row>
    <row r="14" spans="1:7" s="67" customFormat="1" ht="12" customHeight="1" thickBot="1">
      <c r="A14" s="97" t="s">
        <v>55</v>
      </c>
      <c r="B14" s="118"/>
      <c r="C14" s="295" t="s">
        <v>175</v>
      </c>
      <c r="D14" s="239">
        <f>SUM(D15:D22)</f>
        <v>34368</v>
      </c>
      <c r="E14" s="239">
        <f>SUM(E15:E22)</f>
        <v>34368</v>
      </c>
      <c r="F14" s="239">
        <f>SUM(F15:F22)</f>
        <v>34368</v>
      </c>
      <c r="G14" s="239">
        <f>SUM(G15:G22)</f>
        <v>46468</v>
      </c>
    </row>
    <row r="15" spans="1:7" s="67" customFormat="1" ht="12" customHeight="1">
      <c r="A15" s="122"/>
      <c r="B15" s="121" t="s">
        <v>107</v>
      </c>
      <c r="C15" s="296" t="s">
        <v>180</v>
      </c>
      <c r="D15" s="310"/>
      <c r="E15" s="310"/>
      <c r="F15" s="310"/>
      <c r="G15" s="310"/>
    </row>
    <row r="16" spans="1:7" s="67" customFormat="1" ht="12" customHeight="1">
      <c r="A16" s="120"/>
      <c r="B16" s="121" t="s">
        <v>108</v>
      </c>
      <c r="C16" s="297" t="s">
        <v>181</v>
      </c>
      <c r="D16" s="237">
        <v>4000</v>
      </c>
      <c r="E16" s="237">
        <v>4000</v>
      </c>
      <c r="F16" s="237">
        <v>4000</v>
      </c>
      <c r="G16" s="237">
        <v>4000</v>
      </c>
    </row>
    <row r="17" spans="1:7" s="67" customFormat="1" ht="12" customHeight="1">
      <c r="A17" s="120"/>
      <c r="B17" s="121" t="s">
        <v>109</v>
      </c>
      <c r="C17" s="297" t="s">
        <v>182</v>
      </c>
      <c r="D17" s="237">
        <v>22668</v>
      </c>
      <c r="E17" s="237">
        <v>22668</v>
      </c>
      <c r="F17" s="237">
        <v>22668</v>
      </c>
      <c r="G17" s="237">
        <v>22668</v>
      </c>
    </row>
    <row r="18" spans="1:7" s="67" customFormat="1" ht="12" customHeight="1">
      <c r="A18" s="120"/>
      <c r="B18" s="121" t="s">
        <v>110</v>
      </c>
      <c r="C18" s="297" t="s">
        <v>183</v>
      </c>
      <c r="D18" s="237"/>
      <c r="E18" s="237"/>
      <c r="F18" s="237"/>
      <c r="G18" s="237"/>
    </row>
    <row r="19" spans="1:7" s="67" customFormat="1" ht="12" customHeight="1">
      <c r="A19" s="120"/>
      <c r="B19" s="121" t="s">
        <v>176</v>
      </c>
      <c r="C19" s="297" t="s">
        <v>184</v>
      </c>
      <c r="D19" s="237"/>
      <c r="E19" s="237"/>
      <c r="F19" s="237"/>
      <c r="G19" s="237"/>
    </row>
    <row r="20" spans="1:7" s="67" customFormat="1" ht="12" customHeight="1">
      <c r="A20" s="123"/>
      <c r="B20" s="121" t="s">
        <v>177</v>
      </c>
      <c r="C20" s="297" t="s">
        <v>255</v>
      </c>
      <c r="D20" s="311"/>
      <c r="E20" s="311"/>
      <c r="F20" s="311"/>
      <c r="G20" s="311">
        <f>5016+7084</f>
        <v>12100</v>
      </c>
    </row>
    <row r="21" spans="1:7" s="68" customFormat="1" ht="12" customHeight="1">
      <c r="A21" s="120"/>
      <c r="B21" s="121" t="s">
        <v>178</v>
      </c>
      <c r="C21" s="297" t="s">
        <v>186</v>
      </c>
      <c r="D21" s="237">
        <v>7500</v>
      </c>
      <c r="E21" s="237">
        <v>7500</v>
      </c>
      <c r="F21" s="237">
        <v>7500</v>
      </c>
      <c r="G21" s="237">
        <v>7500</v>
      </c>
    </row>
    <row r="22" spans="1:7" s="68" customFormat="1" ht="12" customHeight="1" thickBot="1">
      <c r="A22" s="124"/>
      <c r="B22" s="125" t="s">
        <v>179</v>
      </c>
      <c r="C22" s="298" t="s">
        <v>187</v>
      </c>
      <c r="D22" s="238">
        <v>200</v>
      </c>
      <c r="E22" s="238">
        <v>200</v>
      </c>
      <c r="F22" s="238">
        <v>200</v>
      </c>
      <c r="G22" s="238">
        <v>200</v>
      </c>
    </row>
    <row r="23" spans="1:7" s="68" customFormat="1" ht="12" customHeight="1" thickBot="1">
      <c r="A23" s="97" t="s">
        <v>56</v>
      </c>
      <c r="B23" s="126"/>
      <c r="C23" s="295" t="s">
        <v>256</v>
      </c>
      <c r="D23" s="268">
        <v>130000</v>
      </c>
      <c r="E23" s="268">
        <v>130000</v>
      </c>
      <c r="F23" s="268">
        <v>130000</v>
      </c>
      <c r="G23" s="268">
        <v>130000</v>
      </c>
    </row>
    <row r="24" spans="1:7" s="67" customFormat="1" ht="12" customHeight="1" thickBot="1">
      <c r="A24" s="97" t="s">
        <v>57</v>
      </c>
      <c r="B24" s="118"/>
      <c r="C24" s="295" t="s">
        <v>4</v>
      </c>
      <c r="D24" s="239">
        <f>SUM(D25:D32)</f>
        <v>64867</v>
      </c>
      <c r="E24" s="239">
        <f>SUM(E25:E32)</f>
        <v>64867</v>
      </c>
      <c r="F24" s="239">
        <f>SUM(F25:F32)</f>
        <v>66310</v>
      </c>
      <c r="G24" s="239">
        <f>SUM(G25:G32)</f>
        <v>76134</v>
      </c>
    </row>
    <row r="25" spans="1:7" s="68" customFormat="1" ht="12" customHeight="1">
      <c r="A25" s="120"/>
      <c r="B25" s="121" t="s">
        <v>111</v>
      </c>
      <c r="C25" s="296" t="s">
        <v>5</v>
      </c>
      <c r="D25" s="63">
        <v>64777</v>
      </c>
      <c r="E25" s="63">
        <v>64777</v>
      </c>
      <c r="F25" s="63">
        <f>66006</f>
        <v>66006</v>
      </c>
      <c r="G25" s="63">
        <f>66006+9824</f>
        <v>75830</v>
      </c>
    </row>
    <row r="26" spans="1:7" s="68" customFormat="1" ht="12" customHeight="1">
      <c r="A26" s="120"/>
      <c r="B26" s="121" t="s">
        <v>112</v>
      </c>
      <c r="C26" s="297" t="s">
        <v>198</v>
      </c>
      <c r="D26" s="63">
        <v>90</v>
      </c>
      <c r="E26" s="63">
        <v>90</v>
      </c>
      <c r="F26" s="63">
        <v>304</v>
      </c>
      <c r="G26" s="63">
        <v>304</v>
      </c>
    </row>
    <row r="27" spans="1:7" s="68" customFormat="1" ht="12" customHeight="1">
      <c r="A27" s="120"/>
      <c r="B27" s="121" t="s">
        <v>113</v>
      </c>
      <c r="C27" s="297" t="s">
        <v>116</v>
      </c>
      <c r="D27" s="63"/>
      <c r="E27" s="63"/>
      <c r="F27" s="63"/>
      <c r="G27" s="63"/>
    </row>
    <row r="28" spans="1:7" s="68" customFormat="1" ht="12" customHeight="1">
      <c r="A28" s="120"/>
      <c r="B28" s="121" t="s">
        <v>191</v>
      </c>
      <c r="C28" s="297" t="s">
        <v>199</v>
      </c>
      <c r="D28" s="63"/>
      <c r="E28" s="63"/>
      <c r="F28" s="63"/>
      <c r="G28" s="63"/>
    </row>
    <row r="29" spans="1:7" s="68" customFormat="1" ht="12" customHeight="1">
      <c r="A29" s="120"/>
      <c r="B29" s="121" t="s">
        <v>192</v>
      </c>
      <c r="C29" s="297" t="s">
        <v>200</v>
      </c>
      <c r="D29" s="63"/>
      <c r="E29" s="63"/>
      <c r="F29" s="63"/>
      <c r="G29" s="63"/>
    </row>
    <row r="30" spans="1:7" s="68" customFormat="1" ht="12" customHeight="1">
      <c r="A30" s="120"/>
      <c r="B30" s="121" t="s">
        <v>193</v>
      </c>
      <c r="C30" s="297" t="s">
        <v>201</v>
      </c>
      <c r="D30" s="63"/>
      <c r="E30" s="63"/>
      <c r="F30" s="63"/>
      <c r="G30" s="63"/>
    </row>
    <row r="31" spans="1:7" s="68" customFormat="1" ht="12" customHeight="1">
      <c r="A31" s="120"/>
      <c r="B31" s="121" t="s">
        <v>194</v>
      </c>
      <c r="C31" s="297" t="s">
        <v>257</v>
      </c>
      <c r="D31" s="63"/>
      <c r="E31" s="63"/>
      <c r="F31" s="63"/>
      <c r="G31" s="63"/>
    </row>
    <row r="32" spans="1:7" s="68" customFormat="1" ht="12" customHeight="1" thickBot="1">
      <c r="A32" s="124"/>
      <c r="B32" s="125" t="s">
        <v>195</v>
      </c>
      <c r="C32" s="299" t="s">
        <v>247</v>
      </c>
      <c r="D32" s="312"/>
      <c r="E32" s="312"/>
      <c r="F32" s="312"/>
      <c r="G32" s="312"/>
    </row>
    <row r="33" spans="1:7" s="68" customFormat="1" ht="12" customHeight="1" thickBot="1">
      <c r="A33" s="100" t="s">
        <v>58</v>
      </c>
      <c r="B33" s="73"/>
      <c r="C33" s="196" t="s">
        <v>402</v>
      </c>
      <c r="D33" s="239">
        <f>+D34+D40</f>
        <v>4400</v>
      </c>
      <c r="E33" s="239">
        <f>+E34+E40</f>
        <v>4400</v>
      </c>
      <c r="F33" s="239">
        <f>+F34+F40</f>
        <v>40852</v>
      </c>
      <c r="G33" s="239">
        <f>+G34+G40</f>
        <v>41813</v>
      </c>
    </row>
    <row r="34" spans="1:7" s="68" customFormat="1" ht="12" customHeight="1">
      <c r="A34" s="122"/>
      <c r="B34" s="87" t="s">
        <v>114</v>
      </c>
      <c r="C34" s="368" t="s">
        <v>388</v>
      </c>
      <c r="D34" s="330">
        <f>SUM(D35:D39)</f>
        <v>4400</v>
      </c>
      <c r="E34" s="330">
        <f>SUM(E35:E39)</f>
        <v>4400</v>
      </c>
      <c r="F34" s="330">
        <f>SUM(F35:F39)</f>
        <v>4660</v>
      </c>
      <c r="G34" s="330">
        <f>SUM(G35:G39)</f>
        <v>5621</v>
      </c>
    </row>
    <row r="35" spans="1:7" s="68" customFormat="1" ht="12" customHeight="1">
      <c r="A35" s="120"/>
      <c r="B35" s="85" t="s">
        <v>117</v>
      </c>
      <c r="C35" s="297" t="s">
        <v>258</v>
      </c>
      <c r="D35" s="237">
        <v>4400</v>
      </c>
      <c r="E35" s="237">
        <v>4400</v>
      </c>
      <c r="F35" s="237">
        <v>4400</v>
      </c>
      <c r="G35" s="237">
        <v>4400</v>
      </c>
    </row>
    <row r="36" spans="1:7" s="68" customFormat="1" ht="12" customHeight="1">
      <c r="A36" s="120"/>
      <c r="B36" s="85" t="s">
        <v>118</v>
      </c>
      <c r="C36" s="297" t="s">
        <v>259</v>
      </c>
      <c r="D36" s="237"/>
      <c r="E36" s="237"/>
      <c r="F36" s="237"/>
      <c r="G36" s="237"/>
    </row>
    <row r="37" spans="1:7" s="68" customFormat="1" ht="12" customHeight="1">
      <c r="A37" s="120"/>
      <c r="B37" s="85" t="s">
        <v>119</v>
      </c>
      <c r="C37" s="297" t="s">
        <v>260</v>
      </c>
      <c r="D37" s="237"/>
      <c r="E37" s="237"/>
      <c r="F37" s="237"/>
      <c r="G37" s="237"/>
    </row>
    <row r="38" spans="1:7" s="68" customFormat="1" ht="12" customHeight="1">
      <c r="A38" s="120"/>
      <c r="B38" s="85" t="s">
        <v>120</v>
      </c>
      <c r="C38" s="297" t="s">
        <v>261</v>
      </c>
      <c r="D38" s="237"/>
      <c r="E38" s="237"/>
      <c r="F38" s="237"/>
      <c r="G38" s="237"/>
    </row>
    <row r="39" spans="1:7" s="68" customFormat="1" ht="12" customHeight="1">
      <c r="A39" s="120"/>
      <c r="B39" s="85" t="s">
        <v>203</v>
      </c>
      <c r="C39" s="297" t="s">
        <v>389</v>
      </c>
      <c r="D39" s="237"/>
      <c r="E39" s="237"/>
      <c r="F39" s="237">
        <f>260</f>
        <v>260</v>
      </c>
      <c r="G39" s="237">
        <f>260+961</f>
        <v>1221</v>
      </c>
    </row>
    <row r="40" spans="1:7" s="68" customFormat="1" ht="12" customHeight="1">
      <c r="A40" s="120"/>
      <c r="B40" s="85" t="s">
        <v>115</v>
      </c>
      <c r="C40" s="300" t="s">
        <v>390</v>
      </c>
      <c r="D40" s="329">
        <f>SUM(D41:D45)</f>
        <v>0</v>
      </c>
      <c r="E40" s="329">
        <f>SUM(E41:E45)</f>
        <v>0</v>
      </c>
      <c r="F40" s="329">
        <f>SUM(F41:F45)</f>
        <v>36192</v>
      </c>
      <c r="G40" s="329">
        <f>SUM(G41:G45)</f>
        <v>36192</v>
      </c>
    </row>
    <row r="41" spans="1:7" s="68" customFormat="1" ht="12" customHeight="1">
      <c r="A41" s="120"/>
      <c r="B41" s="85" t="s">
        <v>123</v>
      </c>
      <c r="C41" s="297" t="s">
        <v>258</v>
      </c>
      <c r="D41" s="237"/>
      <c r="E41" s="237"/>
      <c r="F41" s="237"/>
      <c r="G41" s="237"/>
    </row>
    <row r="42" spans="1:7" s="68" customFormat="1" ht="12" customHeight="1">
      <c r="A42" s="120"/>
      <c r="B42" s="85" t="s">
        <v>124</v>
      </c>
      <c r="C42" s="297" t="s">
        <v>259</v>
      </c>
      <c r="D42" s="237"/>
      <c r="E42" s="237"/>
      <c r="F42" s="237"/>
      <c r="G42" s="237"/>
    </row>
    <row r="43" spans="1:7" s="68" customFormat="1" ht="12" customHeight="1">
      <c r="A43" s="120"/>
      <c r="B43" s="85" t="s">
        <v>125</v>
      </c>
      <c r="C43" s="297" t="s">
        <v>260</v>
      </c>
      <c r="D43" s="237"/>
      <c r="E43" s="237"/>
      <c r="F43" s="237"/>
      <c r="G43" s="237"/>
    </row>
    <row r="44" spans="1:7" s="68" customFormat="1" ht="12" customHeight="1">
      <c r="A44" s="120"/>
      <c r="B44" s="85" t="s">
        <v>126</v>
      </c>
      <c r="C44" s="297" t="s">
        <v>261</v>
      </c>
      <c r="D44" s="237"/>
      <c r="E44" s="237"/>
      <c r="F44" s="237">
        <v>36192</v>
      </c>
      <c r="G44" s="237">
        <v>36192</v>
      </c>
    </row>
    <row r="45" spans="1:7" s="68" customFormat="1" ht="12" customHeight="1" thickBot="1">
      <c r="A45" s="127"/>
      <c r="B45" s="88" t="s">
        <v>204</v>
      </c>
      <c r="C45" s="298" t="s">
        <v>391</v>
      </c>
      <c r="D45" s="313"/>
      <c r="E45" s="313"/>
      <c r="F45" s="313"/>
      <c r="G45" s="313"/>
    </row>
    <row r="46" spans="1:7" s="67" customFormat="1" ht="12" customHeight="1" thickBot="1">
      <c r="A46" s="100" t="s">
        <v>59</v>
      </c>
      <c r="B46" s="118"/>
      <c r="C46" s="295" t="s">
        <v>262</v>
      </c>
      <c r="D46" s="239">
        <f>+D47+D48</f>
        <v>0</v>
      </c>
      <c r="E46" s="239">
        <f>+E47+E48</f>
        <v>0</v>
      </c>
      <c r="F46" s="239">
        <f>+F47+F48</f>
        <v>444</v>
      </c>
      <c r="G46" s="239">
        <f>+G47+G48</f>
        <v>444</v>
      </c>
    </row>
    <row r="47" spans="1:7" s="68" customFormat="1" ht="12" customHeight="1">
      <c r="A47" s="120"/>
      <c r="B47" s="85" t="s">
        <v>121</v>
      </c>
      <c r="C47" s="296" t="s">
        <v>153</v>
      </c>
      <c r="D47" s="237"/>
      <c r="E47" s="237"/>
      <c r="F47" s="237">
        <v>200</v>
      </c>
      <c r="G47" s="237">
        <v>200</v>
      </c>
    </row>
    <row r="48" spans="1:7" s="68" customFormat="1" ht="12" customHeight="1" thickBot="1">
      <c r="A48" s="120"/>
      <c r="B48" s="85" t="s">
        <v>122</v>
      </c>
      <c r="C48" s="298" t="s">
        <v>7</v>
      </c>
      <c r="D48" s="237"/>
      <c r="E48" s="237"/>
      <c r="F48" s="237">
        <v>244</v>
      </c>
      <c r="G48" s="237">
        <v>244</v>
      </c>
    </row>
    <row r="49" spans="1:7" s="68" customFormat="1" ht="12" customHeight="1" thickBot="1">
      <c r="A49" s="97" t="s">
        <v>60</v>
      </c>
      <c r="B49" s="118"/>
      <c r="C49" s="295" t="s">
        <v>6</v>
      </c>
      <c r="D49" s="239">
        <f>+D50+D51+D52</f>
        <v>0</v>
      </c>
      <c r="E49" s="239">
        <f>+E50+E51+E52</f>
        <v>0</v>
      </c>
      <c r="F49" s="239">
        <f>+F50+F51+F52</f>
        <v>0</v>
      </c>
      <c r="G49" s="239">
        <f>+G50+G51+G52</f>
        <v>0</v>
      </c>
    </row>
    <row r="50" spans="1:7" s="68" customFormat="1" ht="12" customHeight="1">
      <c r="A50" s="128"/>
      <c r="B50" s="85" t="s">
        <v>208</v>
      </c>
      <c r="C50" s="296" t="s">
        <v>206</v>
      </c>
      <c r="D50" s="236"/>
      <c r="E50" s="236"/>
      <c r="F50" s="236"/>
      <c r="G50" s="236"/>
    </row>
    <row r="51" spans="1:7" s="68" customFormat="1" ht="12" customHeight="1">
      <c r="A51" s="128"/>
      <c r="B51" s="85" t="s">
        <v>209</v>
      </c>
      <c r="C51" s="297" t="s">
        <v>207</v>
      </c>
      <c r="D51" s="236"/>
      <c r="E51" s="236"/>
      <c r="F51" s="236"/>
      <c r="G51" s="236"/>
    </row>
    <row r="52" spans="1:7" s="68" customFormat="1" ht="12" customHeight="1" thickBot="1">
      <c r="A52" s="120"/>
      <c r="B52" s="85" t="s">
        <v>325</v>
      </c>
      <c r="C52" s="299" t="s">
        <v>264</v>
      </c>
      <c r="D52" s="237"/>
      <c r="E52" s="237"/>
      <c r="F52" s="237"/>
      <c r="G52" s="237"/>
    </row>
    <row r="53" spans="1:7" s="68" customFormat="1" ht="12" customHeight="1" thickBot="1">
      <c r="A53" s="100" t="s">
        <v>61</v>
      </c>
      <c r="B53" s="129"/>
      <c r="C53" s="196" t="s">
        <v>265</v>
      </c>
      <c r="D53" s="314"/>
      <c r="E53" s="314"/>
      <c r="F53" s="314"/>
      <c r="G53" s="314"/>
    </row>
    <row r="54" spans="1:7" s="67" customFormat="1" ht="12" customHeight="1" thickBot="1">
      <c r="A54" s="130" t="s">
        <v>62</v>
      </c>
      <c r="B54" s="131"/>
      <c r="C54" s="196" t="s">
        <v>403</v>
      </c>
      <c r="D54" s="315">
        <f>+D9+D14+D23+D24+D33+D46+D49+D53</f>
        <v>238635</v>
      </c>
      <c r="E54" s="315">
        <f>+E9+E14+E23+E24+E33+E46+E49+E53</f>
        <v>238635</v>
      </c>
      <c r="F54" s="315">
        <f>+F9+F14+F23+F24+F33+F46+F49+F53</f>
        <v>276974</v>
      </c>
      <c r="G54" s="315">
        <f>+G9+G14+G23+G24+G33+G46+G49+G53</f>
        <v>299859</v>
      </c>
    </row>
    <row r="55" spans="1:7" s="67" customFormat="1" ht="12" customHeight="1" thickBot="1">
      <c r="A55" s="97" t="s">
        <v>63</v>
      </c>
      <c r="B55" s="89"/>
      <c r="C55" s="196" t="s">
        <v>268</v>
      </c>
      <c r="D55" s="316">
        <f>+D56+D57</f>
        <v>340000</v>
      </c>
      <c r="E55" s="316">
        <f>+E56+E57</f>
        <v>340000</v>
      </c>
      <c r="F55" s="316">
        <f>+F56+F57</f>
        <v>352912</v>
      </c>
      <c r="G55" s="316">
        <f>+G56+G57</f>
        <v>352912</v>
      </c>
    </row>
    <row r="56" spans="1:7" s="67" customFormat="1" ht="12" customHeight="1">
      <c r="A56" s="122"/>
      <c r="B56" s="87" t="s">
        <v>155</v>
      </c>
      <c r="C56" s="369" t="s">
        <v>8</v>
      </c>
      <c r="D56" s="317">
        <v>340000</v>
      </c>
      <c r="E56" s="317">
        <v>340000</v>
      </c>
      <c r="F56" s="317">
        <v>352912</v>
      </c>
      <c r="G56" s="317">
        <v>352912</v>
      </c>
    </row>
    <row r="57" spans="1:7" s="67" customFormat="1" ht="12" customHeight="1" thickBot="1">
      <c r="A57" s="127"/>
      <c r="B57" s="88" t="s">
        <v>156</v>
      </c>
      <c r="C57" s="370" t="s">
        <v>9</v>
      </c>
      <c r="D57" s="64"/>
      <c r="E57" s="64"/>
      <c r="F57" s="64"/>
      <c r="G57" s="64"/>
    </row>
    <row r="58" spans="1:7" s="68" customFormat="1" ht="12" customHeight="1" thickBot="1">
      <c r="A58" s="132" t="s">
        <v>64</v>
      </c>
      <c r="B58" s="371"/>
      <c r="C58" s="372" t="s">
        <v>10</v>
      </c>
      <c r="D58" s="239">
        <f>+D54+D55</f>
        <v>578635</v>
      </c>
      <c r="E58" s="239">
        <f>+E54+E55</f>
        <v>578635</v>
      </c>
      <c r="F58" s="239">
        <f>+F54+F55</f>
        <v>629886</v>
      </c>
      <c r="G58" s="239">
        <f>+G54+G55</f>
        <v>652771</v>
      </c>
    </row>
    <row r="59" spans="1:7" s="68" customFormat="1" ht="15" customHeight="1">
      <c r="A59" s="135"/>
      <c r="B59" s="135"/>
      <c r="C59" s="136"/>
      <c r="D59" s="318"/>
      <c r="E59" s="318"/>
      <c r="F59" s="318"/>
      <c r="G59" s="318"/>
    </row>
    <row r="60" spans="1:7" ht="13.5" thickBot="1">
      <c r="A60" s="137"/>
      <c r="B60" s="138"/>
      <c r="C60" s="138"/>
      <c r="D60" s="319"/>
      <c r="E60" s="319"/>
      <c r="F60" s="319"/>
      <c r="G60" s="319"/>
    </row>
    <row r="61" spans="1:7" s="60" customFormat="1" ht="16.5" customHeight="1" thickBot="1">
      <c r="A61" s="139"/>
      <c r="B61" s="140"/>
      <c r="C61" s="141" t="s">
        <v>93</v>
      </c>
      <c r="D61" s="320"/>
      <c r="E61" s="320"/>
      <c r="F61" s="320"/>
      <c r="G61" s="320"/>
    </row>
    <row r="62" spans="1:7" s="69" customFormat="1" ht="12" customHeight="1" thickBot="1">
      <c r="A62" s="100" t="s">
        <v>53</v>
      </c>
      <c r="B62" s="23"/>
      <c r="C62" s="73" t="s">
        <v>30</v>
      </c>
      <c r="D62" s="239">
        <f>SUM(D63:D67)</f>
        <v>118245</v>
      </c>
      <c r="E62" s="239">
        <f>SUM(E63:E67)</f>
        <v>135772</v>
      </c>
      <c r="F62" s="239">
        <f>SUM(F63:F67)</f>
        <v>137626</v>
      </c>
      <c r="G62" s="239">
        <f>SUM(G63:G67)</f>
        <v>160039</v>
      </c>
    </row>
    <row r="63" spans="1:7" ht="12" customHeight="1">
      <c r="A63" s="142"/>
      <c r="B63" s="86" t="s">
        <v>127</v>
      </c>
      <c r="C63" s="286" t="s">
        <v>84</v>
      </c>
      <c r="D63" s="321">
        <v>29859</v>
      </c>
      <c r="E63" s="321">
        <v>29859</v>
      </c>
      <c r="F63" s="321">
        <f>30378</f>
        <v>30378</v>
      </c>
      <c r="G63" s="321">
        <f>30378+465+757</f>
        <v>31600</v>
      </c>
    </row>
    <row r="64" spans="1:7" ht="12" customHeight="1">
      <c r="A64" s="143"/>
      <c r="B64" s="85" t="s">
        <v>128</v>
      </c>
      <c r="C64" s="287" t="s">
        <v>213</v>
      </c>
      <c r="D64" s="322">
        <v>7424</v>
      </c>
      <c r="E64" s="322">
        <v>7424</v>
      </c>
      <c r="F64" s="322">
        <f>7565</f>
        <v>7565</v>
      </c>
      <c r="G64" s="322">
        <f>7565+126+204</f>
        <v>7895</v>
      </c>
    </row>
    <row r="65" spans="1:7" ht="12" customHeight="1">
      <c r="A65" s="143"/>
      <c r="B65" s="85" t="s">
        <v>129</v>
      </c>
      <c r="C65" s="287" t="s">
        <v>152</v>
      </c>
      <c r="D65" s="323">
        <v>57184</v>
      </c>
      <c r="E65" s="323">
        <v>57184</v>
      </c>
      <c r="F65" s="323">
        <f>57645</f>
        <v>57645</v>
      </c>
      <c r="G65" s="323">
        <f>57645+7500+7084+5016</f>
        <v>77245</v>
      </c>
    </row>
    <row r="66" spans="1:7" ht="12" customHeight="1">
      <c r="A66" s="143"/>
      <c r="B66" s="85" t="s">
        <v>130</v>
      </c>
      <c r="C66" s="287" t="s">
        <v>214</v>
      </c>
      <c r="D66" s="323"/>
      <c r="E66" s="323"/>
      <c r="F66" s="323"/>
      <c r="G66" s="323"/>
    </row>
    <row r="67" spans="1:7" ht="12" customHeight="1">
      <c r="A67" s="143"/>
      <c r="B67" s="85" t="s">
        <v>138</v>
      </c>
      <c r="C67" s="287" t="s">
        <v>215</v>
      </c>
      <c r="D67" s="323">
        <v>23778</v>
      </c>
      <c r="E67" s="323">
        <f>SUM(E69:E74)</f>
        <v>41305</v>
      </c>
      <c r="F67" s="323">
        <f>SUM(F69:F74)</f>
        <v>42038</v>
      </c>
      <c r="G67" s="323">
        <f>SUM(G69:G74)</f>
        <v>43299</v>
      </c>
    </row>
    <row r="68" spans="1:7" ht="12" customHeight="1">
      <c r="A68" s="143"/>
      <c r="B68" s="85" t="s">
        <v>131</v>
      </c>
      <c r="C68" s="287" t="s">
        <v>435</v>
      </c>
      <c r="D68" s="322"/>
      <c r="E68" s="322"/>
      <c r="F68" s="322"/>
      <c r="G68" s="322"/>
    </row>
    <row r="69" spans="1:7" ht="12" customHeight="1">
      <c r="A69" s="143"/>
      <c r="B69" s="85" t="s">
        <v>132</v>
      </c>
      <c r="C69" s="288" t="s">
        <v>11</v>
      </c>
      <c r="D69" s="323">
        <v>7748</v>
      </c>
      <c r="E69" s="323">
        <v>7748</v>
      </c>
      <c r="F69" s="323">
        <f>8481</f>
        <v>8481</v>
      </c>
      <c r="G69" s="323">
        <f>8481+1261</f>
        <v>9742</v>
      </c>
    </row>
    <row r="70" spans="1:7" ht="12" customHeight="1">
      <c r="A70" s="143"/>
      <c r="B70" s="85" t="s">
        <v>139</v>
      </c>
      <c r="C70" s="301" t="s">
        <v>404</v>
      </c>
      <c r="D70" s="323">
        <v>10280</v>
      </c>
      <c r="E70" s="323">
        <v>27807</v>
      </c>
      <c r="F70" s="323">
        <v>27807</v>
      </c>
      <c r="G70" s="323">
        <v>27807</v>
      </c>
    </row>
    <row r="71" spans="1:7" ht="12" customHeight="1">
      <c r="A71" s="143"/>
      <c r="B71" s="85" t="s">
        <v>140</v>
      </c>
      <c r="C71" s="301" t="s">
        <v>12</v>
      </c>
      <c r="D71" s="323">
        <v>5750</v>
      </c>
      <c r="E71" s="323">
        <v>5750</v>
      </c>
      <c r="F71" s="323">
        <v>5750</v>
      </c>
      <c r="G71" s="323">
        <v>5750</v>
      </c>
    </row>
    <row r="72" spans="1:7" ht="12" customHeight="1">
      <c r="A72" s="143"/>
      <c r="B72" s="85" t="s">
        <v>141</v>
      </c>
      <c r="C72" s="301" t="s">
        <v>405</v>
      </c>
      <c r="D72" s="323"/>
      <c r="E72" s="323"/>
      <c r="F72" s="323"/>
      <c r="G72" s="323"/>
    </row>
    <row r="73" spans="1:7" ht="12" customHeight="1">
      <c r="A73" s="143"/>
      <c r="B73" s="85" t="s">
        <v>142</v>
      </c>
      <c r="C73" s="289" t="s">
        <v>13</v>
      </c>
      <c r="D73" s="323"/>
      <c r="E73" s="323"/>
      <c r="F73" s="323"/>
      <c r="G73" s="323"/>
    </row>
    <row r="74" spans="1:7" ht="12" customHeight="1">
      <c r="A74" s="143"/>
      <c r="B74" s="85" t="s">
        <v>144</v>
      </c>
      <c r="C74" s="290" t="s">
        <v>14</v>
      </c>
      <c r="D74" s="323"/>
      <c r="E74" s="323"/>
      <c r="F74" s="323"/>
      <c r="G74" s="323"/>
    </row>
    <row r="75" spans="1:7" ht="12" customHeight="1" thickBot="1">
      <c r="A75" s="144"/>
      <c r="B75" s="90" t="s">
        <v>216</v>
      </c>
      <c r="C75" s="291" t="s">
        <v>15</v>
      </c>
      <c r="D75" s="324"/>
      <c r="E75" s="324"/>
      <c r="F75" s="324"/>
      <c r="G75" s="324"/>
    </row>
    <row r="76" spans="1:7" ht="12" customHeight="1" thickBot="1">
      <c r="A76" s="100" t="s">
        <v>54</v>
      </c>
      <c r="B76" s="23"/>
      <c r="C76" s="292" t="s">
        <v>29</v>
      </c>
      <c r="D76" s="316">
        <f>SUM(D77:D79)</f>
        <v>307754</v>
      </c>
      <c r="E76" s="316">
        <f>SUM(E77:E79)</f>
        <v>307754</v>
      </c>
      <c r="F76" s="316">
        <f>SUM(F77:F79)</f>
        <v>344190</v>
      </c>
      <c r="G76" s="316">
        <f>SUM(G77:G79)</f>
        <v>376133</v>
      </c>
    </row>
    <row r="77" spans="1:7" s="69" customFormat="1" ht="12" customHeight="1">
      <c r="A77" s="142"/>
      <c r="B77" s="86" t="s">
        <v>133</v>
      </c>
      <c r="C77" s="369" t="s">
        <v>16</v>
      </c>
      <c r="D77" s="61">
        <v>285754</v>
      </c>
      <c r="E77" s="61">
        <v>285754</v>
      </c>
      <c r="F77" s="61">
        <f>322190</f>
        <v>322190</v>
      </c>
      <c r="G77" s="61">
        <f>322190+27702</f>
        <v>349892</v>
      </c>
    </row>
    <row r="78" spans="1:7" ht="12" customHeight="1">
      <c r="A78" s="143"/>
      <c r="B78" s="85" t="s">
        <v>134</v>
      </c>
      <c r="C78" s="297" t="s">
        <v>217</v>
      </c>
      <c r="D78" s="63">
        <v>22000</v>
      </c>
      <c r="E78" s="63">
        <v>22000</v>
      </c>
      <c r="F78" s="63">
        <v>22000</v>
      </c>
      <c r="G78" s="63">
        <v>22000</v>
      </c>
    </row>
    <row r="79" spans="1:7" ht="12" customHeight="1">
      <c r="A79" s="143"/>
      <c r="B79" s="85" t="s">
        <v>135</v>
      </c>
      <c r="C79" s="297" t="s">
        <v>297</v>
      </c>
      <c r="D79" s="63"/>
      <c r="E79" s="63"/>
      <c r="F79" s="63">
        <f>F80</f>
        <v>0</v>
      </c>
      <c r="G79" s="63">
        <f>G80</f>
        <v>4241</v>
      </c>
    </row>
    <row r="80" spans="1:7" ht="18.75" customHeight="1">
      <c r="A80" s="143"/>
      <c r="B80" s="85" t="s">
        <v>136</v>
      </c>
      <c r="C80" s="297" t="s">
        <v>17</v>
      </c>
      <c r="D80" s="63"/>
      <c r="E80" s="63"/>
      <c r="F80" s="63"/>
      <c r="G80" s="63">
        <v>4241</v>
      </c>
    </row>
    <row r="81" spans="1:7" ht="12" customHeight="1">
      <c r="A81" s="143"/>
      <c r="B81" s="85" t="s">
        <v>137</v>
      </c>
      <c r="C81" s="301" t="s">
        <v>22</v>
      </c>
      <c r="D81" s="63"/>
      <c r="E81" s="63"/>
      <c r="F81" s="63"/>
      <c r="G81" s="63"/>
    </row>
    <row r="82" spans="1:7" ht="12" customHeight="1">
      <c r="A82" s="143"/>
      <c r="B82" s="85" t="s">
        <v>143</v>
      </c>
      <c r="C82" s="301" t="s">
        <v>21</v>
      </c>
      <c r="D82" s="63"/>
      <c r="E82" s="63"/>
      <c r="F82" s="63"/>
      <c r="G82" s="63"/>
    </row>
    <row r="83" spans="1:7" ht="12" customHeight="1">
      <c r="A83" s="143"/>
      <c r="B83" s="85" t="s">
        <v>145</v>
      </c>
      <c r="C83" s="301" t="s">
        <v>20</v>
      </c>
      <c r="D83" s="63"/>
      <c r="E83" s="63"/>
      <c r="F83" s="63"/>
      <c r="G83" s="63"/>
    </row>
    <row r="84" spans="1:7" s="69" customFormat="1" ht="12" customHeight="1">
      <c r="A84" s="143"/>
      <c r="B84" s="85" t="s">
        <v>218</v>
      </c>
      <c r="C84" s="301" t="s">
        <v>19</v>
      </c>
      <c r="D84" s="63"/>
      <c r="E84" s="63"/>
      <c r="F84" s="63"/>
      <c r="G84" s="63"/>
    </row>
    <row r="85" spans="1:15" ht="12" customHeight="1">
      <c r="A85" s="143"/>
      <c r="B85" s="85" t="s">
        <v>219</v>
      </c>
      <c r="C85" s="301" t="s">
        <v>18</v>
      </c>
      <c r="D85" s="63"/>
      <c r="E85" s="63"/>
      <c r="F85" s="63"/>
      <c r="G85" s="63"/>
      <c r="O85" s="154"/>
    </row>
    <row r="86" spans="1:7" ht="21" customHeight="1" thickBot="1">
      <c r="A86" s="143"/>
      <c r="B86" s="85" t="s">
        <v>220</v>
      </c>
      <c r="C86" s="373" t="s">
        <v>23</v>
      </c>
      <c r="D86" s="63"/>
      <c r="E86" s="63"/>
      <c r="F86" s="63"/>
      <c r="G86" s="63"/>
    </row>
    <row r="87" spans="1:7" ht="12" customHeight="1" thickBot="1">
      <c r="A87" s="283" t="s">
        <v>55</v>
      </c>
      <c r="B87" s="25"/>
      <c r="C87" s="302" t="s">
        <v>24</v>
      </c>
      <c r="D87" s="325">
        <f>+D88+D89</f>
        <v>77998</v>
      </c>
      <c r="E87" s="325">
        <f>+E88+E89</f>
        <v>74097</v>
      </c>
      <c r="F87" s="325">
        <f>+F88+F89</f>
        <v>86429</v>
      </c>
      <c r="G87" s="325">
        <f>+G88+G89</f>
        <v>50063</v>
      </c>
    </row>
    <row r="88" spans="1:7" s="69" customFormat="1" ht="12" customHeight="1">
      <c r="A88" s="284"/>
      <c r="B88" s="87" t="s">
        <v>107</v>
      </c>
      <c r="C88" s="303" t="s">
        <v>95</v>
      </c>
      <c r="D88" s="341">
        <v>77998</v>
      </c>
      <c r="E88" s="341">
        <v>74097</v>
      </c>
      <c r="F88" s="341">
        <f>86429</f>
        <v>86429</v>
      </c>
      <c r="G88" s="341">
        <f>86429-36366</f>
        <v>50063</v>
      </c>
    </row>
    <row r="89" spans="1:7" s="69" customFormat="1" ht="12" customHeight="1" thickBot="1">
      <c r="A89" s="285"/>
      <c r="B89" s="88" t="s">
        <v>108</v>
      </c>
      <c r="C89" s="304" t="s">
        <v>96</v>
      </c>
      <c r="D89" s="313"/>
      <c r="E89" s="313"/>
      <c r="F89" s="313"/>
      <c r="G89" s="313"/>
    </row>
    <row r="90" spans="1:7" s="69" customFormat="1" ht="12" customHeight="1" thickBot="1">
      <c r="A90" s="305" t="s">
        <v>56</v>
      </c>
      <c r="B90" s="306"/>
      <c r="C90" s="295" t="s">
        <v>302</v>
      </c>
      <c r="D90" s="381"/>
      <c r="E90" s="381"/>
      <c r="F90" s="381"/>
      <c r="G90" s="381"/>
    </row>
    <row r="91" spans="1:7" s="69" customFormat="1" ht="12" customHeight="1" thickBot="1">
      <c r="A91" s="100" t="s">
        <v>57</v>
      </c>
      <c r="B91" s="91"/>
      <c r="C91" s="374" t="s">
        <v>253</v>
      </c>
      <c r="D91" s="268"/>
      <c r="E91" s="268"/>
      <c r="F91" s="268"/>
      <c r="G91" s="268"/>
    </row>
    <row r="92" spans="1:7" s="69" customFormat="1" ht="12" customHeight="1" thickBot="1">
      <c r="A92" s="100" t="s">
        <v>58</v>
      </c>
      <c r="B92" s="23"/>
      <c r="C92" s="196" t="s">
        <v>25</v>
      </c>
      <c r="D92" s="326">
        <f>+D62+D76+D87+D90+D91</f>
        <v>503997</v>
      </c>
      <c r="E92" s="326">
        <f>+E62+E76+E87+E90+E91</f>
        <v>517623</v>
      </c>
      <c r="F92" s="326">
        <f>+F62+F76+F87+F90+F91</f>
        <v>568245</v>
      </c>
      <c r="G92" s="326">
        <f>+G62+G76+G87+G90+G91</f>
        <v>586235</v>
      </c>
    </row>
    <row r="93" spans="1:7" s="69" customFormat="1" ht="12" customHeight="1" thickBot="1">
      <c r="A93" s="100" t="s">
        <v>59</v>
      </c>
      <c r="B93" s="23"/>
      <c r="C93" s="196" t="s">
        <v>28</v>
      </c>
      <c r="D93" s="239">
        <f>+D94+D95</f>
        <v>74638</v>
      </c>
      <c r="E93" s="239">
        <f>+E94+E95</f>
        <v>61012</v>
      </c>
      <c r="F93" s="239">
        <f>+F94+F95</f>
        <v>61641</v>
      </c>
      <c r="G93" s="239">
        <f>+G94+G95</f>
        <v>66536</v>
      </c>
    </row>
    <row r="94" spans="1:7" ht="12.75" customHeight="1">
      <c r="A94" s="142"/>
      <c r="B94" s="85" t="s">
        <v>252</v>
      </c>
      <c r="C94" s="369" t="s">
        <v>27</v>
      </c>
      <c r="D94" s="236">
        <v>74638</v>
      </c>
      <c r="E94" s="236">
        <v>61012</v>
      </c>
      <c r="F94" s="236">
        <f>61641</f>
        <v>61641</v>
      </c>
      <c r="G94" s="236">
        <f>61641+4895</f>
        <v>66536</v>
      </c>
    </row>
    <row r="95" spans="1:7" ht="12" customHeight="1" thickBot="1">
      <c r="A95" s="144"/>
      <c r="B95" s="90" t="s">
        <v>122</v>
      </c>
      <c r="C95" s="370" t="s">
        <v>26</v>
      </c>
      <c r="D95" s="238"/>
      <c r="E95" s="238"/>
      <c r="F95" s="238"/>
      <c r="G95" s="238"/>
    </row>
    <row r="96" spans="1:7" ht="15" customHeight="1" thickBot="1">
      <c r="A96" s="100" t="s">
        <v>60</v>
      </c>
      <c r="B96" s="129"/>
      <c r="C96" s="196" t="s">
        <v>254</v>
      </c>
      <c r="D96" s="327">
        <f>+D92+D93</f>
        <v>578635</v>
      </c>
      <c r="E96" s="327">
        <f>+E92+E93</f>
        <v>578635</v>
      </c>
      <c r="F96" s="327">
        <f>+F92+F93</f>
        <v>629886</v>
      </c>
      <c r="G96" s="327">
        <f>+G92+G93</f>
        <v>652771</v>
      </c>
    </row>
    <row r="97" spans="1:7" ht="13.5" thickBot="1">
      <c r="A97" s="375"/>
      <c r="B97" s="376"/>
      <c r="C97" s="376"/>
      <c r="D97" s="377"/>
      <c r="E97" s="377"/>
      <c r="F97" s="377"/>
      <c r="G97" s="377"/>
    </row>
    <row r="98" spans="1:7" ht="15" customHeight="1" thickBot="1">
      <c r="A98" s="148" t="s">
        <v>248</v>
      </c>
      <c r="B98" s="149"/>
      <c r="C98" s="150"/>
      <c r="D98" s="71">
        <v>10</v>
      </c>
      <c r="E98" s="71">
        <v>10</v>
      </c>
      <c r="F98" s="71">
        <v>10</v>
      </c>
      <c r="G98" s="71">
        <v>10</v>
      </c>
    </row>
    <row r="99" spans="1:7" ht="14.25" customHeight="1" thickBot="1">
      <c r="A99" s="148" t="s">
        <v>249</v>
      </c>
      <c r="B99" s="149"/>
      <c r="C99" s="150"/>
      <c r="D99" s="71">
        <v>3</v>
      </c>
      <c r="E99" s="71">
        <v>3</v>
      </c>
      <c r="F99" s="71">
        <v>3</v>
      </c>
      <c r="G99" s="71">
        <v>3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F23" sqref="F23"/>
    </sheetView>
  </sheetViews>
  <sheetFormatPr defaultColWidth="9.00390625" defaultRowHeight="12.75"/>
  <cols>
    <col min="1" max="1" width="7.375" style="3" customWidth="1"/>
    <col min="2" max="2" width="9.625" style="4" customWidth="1"/>
    <col min="3" max="3" width="59.125" style="4" customWidth="1"/>
    <col min="4" max="7" width="12.50390625" style="4" customWidth="1"/>
    <col min="8" max="16384" width="9.375" style="4" customWidth="1"/>
  </cols>
  <sheetData>
    <row r="1" spans="1:7" s="2" customFormat="1" ht="21" customHeight="1" thickBot="1">
      <c r="A1" s="106"/>
      <c r="B1" s="107"/>
      <c r="C1" s="155"/>
      <c r="D1" s="155"/>
      <c r="E1" s="155"/>
      <c r="F1" s="155"/>
      <c r="G1" s="153" t="s">
        <v>458</v>
      </c>
    </row>
    <row r="2" spans="1:7" s="65" customFormat="1" ht="25.5" customHeight="1">
      <c r="A2" s="435" t="s">
        <v>244</v>
      </c>
      <c r="B2" s="436"/>
      <c r="C2" s="151" t="s">
        <v>424</v>
      </c>
      <c r="D2" s="400"/>
      <c r="E2" s="400"/>
      <c r="F2" s="400"/>
      <c r="G2" s="156" t="s">
        <v>97</v>
      </c>
    </row>
    <row r="3" spans="1:7" s="65" customFormat="1" ht="16.5" thickBot="1">
      <c r="A3" s="109" t="s">
        <v>243</v>
      </c>
      <c r="B3" s="110"/>
      <c r="C3" s="152"/>
      <c r="D3" s="401"/>
      <c r="E3" s="401"/>
      <c r="F3" s="401"/>
      <c r="G3" s="157"/>
    </row>
    <row r="4" spans="1:7" s="66" customFormat="1" ht="15.75" customHeight="1" thickBot="1">
      <c r="A4" s="111"/>
      <c r="B4" s="111"/>
      <c r="C4" s="111"/>
      <c r="D4" s="111"/>
      <c r="E4" s="111"/>
      <c r="F4" s="111"/>
      <c r="G4" s="112" t="s">
        <v>87</v>
      </c>
    </row>
    <row r="5" spans="1:7" ht="36.75" customHeight="1" thickBot="1">
      <c r="A5" s="437" t="s">
        <v>245</v>
      </c>
      <c r="B5" s="438"/>
      <c r="C5" s="113" t="s">
        <v>88</v>
      </c>
      <c r="D5" s="114" t="s">
        <v>445</v>
      </c>
      <c r="E5" s="402" t="s">
        <v>440</v>
      </c>
      <c r="F5" s="96" t="s">
        <v>441</v>
      </c>
      <c r="G5" s="96" t="s">
        <v>451</v>
      </c>
    </row>
    <row r="6" spans="1:7" s="60" customFormat="1" ht="12.75" customHeight="1" thickBot="1">
      <c r="A6" s="97">
        <v>1</v>
      </c>
      <c r="B6" s="98">
        <v>2</v>
      </c>
      <c r="C6" s="98">
        <v>3</v>
      </c>
      <c r="D6" s="403">
        <v>4</v>
      </c>
      <c r="E6" s="403">
        <v>5</v>
      </c>
      <c r="F6" s="99">
        <v>6</v>
      </c>
      <c r="G6" s="99">
        <v>7</v>
      </c>
    </row>
    <row r="7" spans="1:7" s="60" customFormat="1" ht="15.75" customHeight="1" thickBot="1">
      <c r="A7" s="115"/>
      <c r="B7" s="116"/>
      <c r="C7" s="116" t="s">
        <v>89</v>
      </c>
      <c r="D7" s="116"/>
      <c r="E7" s="116"/>
      <c r="F7" s="117"/>
      <c r="G7" s="117"/>
    </row>
    <row r="8" spans="1:7" s="67" customFormat="1" ht="12" customHeight="1" thickBot="1">
      <c r="A8" s="97" t="s">
        <v>53</v>
      </c>
      <c r="B8" s="118"/>
      <c r="C8" s="119" t="s">
        <v>250</v>
      </c>
      <c r="D8" s="239">
        <f>SUM(D9:D16)</f>
        <v>10500</v>
      </c>
      <c r="E8" s="239">
        <f>SUM(E9:E16)</f>
        <v>10500</v>
      </c>
      <c r="F8" s="239">
        <f>SUM(F9:F16)</f>
        <v>10500</v>
      </c>
      <c r="G8" s="239">
        <f>SUM(G9:G16)</f>
        <v>10500</v>
      </c>
    </row>
    <row r="9" spans="1:7" s="67" customFormat="1" ht="12" customHeight="1">
      <c r="A9" s="122"/>
      <c r="B9" s="121" t="s">
        <v>127</v>
      </c>
      <c r="C9" s="11" t="s">
        <v>180</v>
      </c>
      <c r="D9" s="310"/>
      <c r="E9" s="310"/>
      <c r="F9" s="310"/>
      <c r="G9" s="310"/>
    </row>
    <row r="10" spans="1:7" s="67" customFormat="1" ht="12" customHeight="1">
      <c r="A10" s="120"/>
      <c r="B10" s="121" t="s">
        <v>128</v>
      </c>
      <c r="C10" s="8" t="s">
        <v>181</v>
      </c>
      <c r="D10" s="237"/>
      <c r="E10" s="237"/>
      <c r="F10" s="237"/>
      <c r="G10" s="237"/>
    </row>
    <row r="11" spans="1:7" s="67" customFormat="1" ht="12" customHeight="1">
      <c r="A11" s="120"/>
      <c r="B11" s="121" t="s">
        <v>129</v>
      </c>
      <c r="C11" s="8" t="s">
        <v>182</v>
      </c>
      <c r="D11" s="237"/>
      <c r="E11" s="237"/>
      <c r="F11" s="237"/>
      <c r="G11" s="237"/>
    </row>
    <row r="12" spans="1:7" s="67" customFormat="1" ht="12" customHeight="1">
      <c r="A12" s="120"/>
      <c r="B12" s="121" t="s">
        <v>130</v>
      </c>
      <c r="C12" s="8" t="s">
        <v>183</v>
      </c>
      <c r="D12" s="237">
        <v>6771</v>
      </c>
      <c r="E12" s="237">
        <v>6771</v>
      </c>
      <c r="F12" s="237">
        <v>6771</v>
      </c>
      <c r="G12" s="237">
        <v>6771</v>
      </c>
    </row>
    <row r="13" spans="1:7" s="67" customFormat="1" ht="12" customHeight="1">
      <c r="A13" s="120"/>
      <c r="B13" s="121" t="s">
        <v>154</v>
      </c>
      <c r="C13" s="7" t="s">
        <v>184</v>
      </c>
      <c r="D13" s="237">
        <v>1496</v>
      </c>
      <c r="E13" s="237">
        <v>1496</v>
      </c>
      <c r="F13" s="237">
        <v>1496</v>
      </c>
      <c r="G13" s="237">
        <v>1496</v>
      </c>
    </row>
    <row r="14" spans="1:7" s="67" customFormat="1" ht="12" customHeight="1">
      <c r="A14" s="123"/>
      <c r="B14" s="121" t="s">
        <v>131</v>
      </c>
      <c r="C14" s="8" t="s">
        <v>185</v>
      </c>
      <c r="D14" s="311">
        <v>2233</v>
      </c>
      <c r="E14" s="311">
        <v>2233</v>
      </c>
      <c r="F14" s="311">
        <v>2233</v>
      </c>
      <c r="G14" s="311">
        <v>2233</v>
      </c>
    </row>
    <row r="15" spans="1:7" s="68" customFormat="1" ht="12" customHeight="1">
      <c r="A15" s="120"/>
      <c r="B15" s="121" t="s">
        <v>132</v>
      </c>
      <c r="C15" s="8" t="s">
        <v>34</v>
      </c>
      <c r="D15" s="237"/>
      <c r="E15" s="237"/>
      <c r="F15" s="237"/>
      <c r="G15" s="237"/>
    </row>
    <row r="16" spans="1:7" s="68" customFormat="1" ht="12" customHeight="1" thickBot="1">
      <c r="A16" s="124"/>
      <c r="B16" s="125" t="s">
        <v>139</v>
      </c>
      <c r="C16" s="7" t="s">
        <v>241</v>
      </c>
      <c r="D16" s="238"/>
      <c r="E16" s="238"/>
      <c r="F16" s="238"/>
      <c r="G16" s="238"/>
    </row>
    <row r="17" spans="1:7" s="67" customFormat="1" ht="12" customHeight="1" thickBot="1">
      <c r="A17" s="97" t="s">
        <v>54</v>
      </c>
      <c r="B17" s="118"/>
      <c r="C17" s="119" t="s">
        <v>35</v>
      </c>
      <c r="D17" s="239">
        <f>SUM(D18:D21)</f>
        <v>0</v>
      </c>
      <c r="E17" s="239">
        <f>SUM(E18:E21)</f>
        <v>0</v>
      </c>
      <c r="F17" s="239">
        <f>SUM(F18:F21)</f>
        <v>0</v>
      </c>
      <c r="G17" s="239">
        <f>SUM(G18:G21)</f>
        <v>0</v>
      </c>
    </row>
    <row r="18" spans="1:7" s="68" customFormat="1" ht="12" customHeight="1">
      <c r="A18" s="120"/>
      <c r="B18" s="121" t="s">
        <v>133</v>
      </c>
      <c r="C18" s="10" t="s">
        <v>31</v>
      </c>
      <c r="D18" s="237"/>
      <c r="E18" s="237"/>
      <c r="F18" s="237"/>
      <c r="G18" s="237"/>
    </row>
    <row r="19" spans="1:7" s="68" customFormat="1" ht="12" customHeight="1">
      <c r="A19" s="120"/>
      <c r="B19" s="121" t="s">
        <v>134</v>
      </c>
      <c r="C19" s="8" t="s">
        <v>32</v>
      </c>
      <c r="D19" s="237"/>
      <c r="E19" s="237"/>
      <c r="F19" s="237"/>
      <c r="G19" s="237"/>
    </row>
    <row r="20" spans="1:7" s="68" customFormat="1" ht="12" customHeight="1">
      <c r="A20" s="120"/>
      <c r="B20" s="121" t="s">
        <v>135</v>
      </c>
      <c r="C20" s="8" t="s">
        <v>33</v>
      </c>
      <c r="D20" s="237"/>
      <c r="E20" s="237"/>
      <c r="F20" s="237"/>
      <c r="G20" s="237"/>
    </row>
    <row r="21" spans="1:7" s="68" customFormat="1" ht="12" customHeight="1" thickBot="1">
      <c r="A21" s="120"/>
      <c r="B21" s="121" t="s">
        <v>136</v>
      </c>
      <c r="C21" s="8" t="s">
        <v>32</v>
      </c>
      <c r="D21" s="237"/>
      <c r="E21" s="237"/>
      <c r="F21" s="237"/>
      <c r="G21" s="237"/>
    </row>
    <row r="22" spans="1:7" s="68" customFormat="1" ht="12" customHeight="1" thickBot="1">
      <c r="A22" s="100" t="s">
        <v>55</v>
      </c>
      <c r="B22" s="73"/>
      <c r="C22" s="73" t="s">
        <v>36</v>
      </c>
      <c r="D22" s="239">
        <f>+D23+D24</f>
        <v>0</v>
      </c>
      <c r="E22" s="239">
        <f>+E23+E24</f>
        <v>0</v>
      </c>
      <c r="F22" s="239">
        <f>+F23+F24</f>
        <v>0</v>
      </c>
      <c r="G22" s="239">
        <f>+G23+G24</f>
        <v>0</v>
      </c>
    </row>
    <row r="23" spans="1:7" s="67" customFormat="1" ht="12" customHeight="1">
      <c r="A23" s="284"/>
      <c r="B23" s="338" t="s">
        <v>107</v>
      </c>
      <c r="C23" s="79" t="s">
        <v>263</v>
      </c>
      <c r="D23" s="341"/>
      <c r="E23" s="341"/>
      <c r="F23" s="341"/>
      <c r="G23" s="341"/>
    </row>
    <row r="24" spans="1:7" s="67" customFormat="1" ht="12" customHeight="1" thickBot="1">
      <c r="A24" s="336"/>
      <c r="B24" s="337" t="s">
        <v>108</v>
      </c>
      <c r="C24" s="80" t="s">
        <v>267</v>
      </c>
      <c r="D24" s="342"/>
      <c r="E24" s="342"/>
      <c r="F24" s="342"/>
      <c r="G24" s="342"/>
    </row>
    <row r="25" spans="1:7" s="67" customFormat="1" ht="12" customHeight="1" thickBot="1">
      <c r="A25" s="100" t="s">
        <v>56</v>
      </c>
      <c r="B25" s="118"/>
      <c r="C25" s="73" t="s">
        <v>46</v>
      </c>
      <c r="D25" s="268"/>
      <c r="E25" s="268"/>
      <c r="F25" s="268"/>
      <c r="G25" s="268"/>
    </row>
    <row r="26" spans="1:7" s="68" customFormat="1" ht="12" customHeight="1" thickBot="1">
      <c r="A26" s="97" t="s">
        <v>57</v>
      </c>
      <c r="B26" s="89"/>
      <c r="C26" s="73" t="s">
        <v>42</v>
      </c>
      <c r="D26" s="316">
        <f>D8+D17+D22+D25</f>
        <v>10500</v>
      </c>
      <c r="E26" s="316">
        <f>E8+E17+E22+E25</f>
        <v>10500</v>
      </c>
      <c r="F26" s="316">
        <f>F8+F17+F22+F25</f>
        <v>10500</v>
      </c>
      <c r="G26" s="316">
        <f>G8+G17+G22+G25</f>
        <v>10500</v>
      </c>
    </row>
    <row r="27" spans="1:7" s="68" customFormat="1" ht="15" customHeight="1" thickBot="1">
      <c r="A27" s="333" t="s">
        <v>58</v>
      </c>
      <c r="B27" s="339"/>
      <c r="C27" s="335" t="s">
        <v>44</v>
      </c>
      <c r="D27" s="343">
        <v>56300</v>
      </c>
      <c r="E27" s="343">
        <v>56300</v>
      </c>
      <c r="F27" s="343">
        <f>F29</f>
        <v>56929</v>
      </c>
      <c r="G27" s="343">
        <f>G29</f>
        <v>61824</v>
      </c>
    </row>
    <row r="28" spans="1:7" s="68" customFormat="1" ht="15" customHeight="1">
      <c r="A28" s="122"/>
      <c r="B28" s="87" t="s">
        <v>114</v>
      </c>
      <c r="C28" s="79" t="s">
        <v>371</v>
      </c>
      <c r="D28" s="341"/>
      <c r="E28" s="341"/>
      <c r="F28" s="341"/>
      <c r="G28" s="341"/>
    </row>
    <row r="29" spans="1:7" ht="23.25" thickBot="1">
      <c r="A29" s="340"/>
      <c r="B29" s="88" t="s">
        <v>115</v>
      </c>
      <c r="C29" s="334" t="s">
        <v>425</v>
      </c>
      <c r="D29" s="64">
        <v>56300</v>
      </c>
      <c r="E29" s="64">
        <v>56300</v>
      </c>
      <c r="F29" s="64">
        <f>56929</f>
        <v>56929</v>
      </c>
      <c r="G29" s="64">
        <f>56929+4895</f>
        <v>61824</v>
      </c>
    </row>
    <row r="30" spans="1:7" s="60" customFormat="1" ht="16.5" customHeight="1" thickBot="1">
      <c r="A30" s="132" t="s">
        <v>59</v>
      </c>
      <c r="B30" s="331"/>
      <c r="C30" s="332" t="s">
        <v>45</v>
      </c>
      <c r="D30" s="314"/>
      <c r="E30" s="314"/>
      <c r="F30" s="314"/>
      <c r="G30" s="314"/>
    </row>
    <row r="31" spans="1:7" s="69" customFormat="1" ht="12" customHeight="1" thickBot="1">
      <c r="A31" s="132" t="s">
        <v>60</v>
      </c>
      <c r="B31" s="133"/>
      <c r="C31" s="134" t="s">
        <v>43</v>
      </c>
      <c r="D31" s="320">
        <f>+D26+D27+D30</f>
        <v>66800</v>
      </c>
      <c r="E31" s="320">
        <f>+E26+E27+E30</f>
        <v>66800</v>
      </c>
      <c r="F31" s="320">
        <f>+F26+F27+F30</f>
        <v>67429</v>
      </c>
      <c r="G31" s="320">
        <f>+G26+G27+G30</f>
        <v>72324</v>
      </c>
    </row>
    <row r="32" spans="1:7" ht="12" customHeight="1">
      <c r="A32" s="135"/>
      <c r="B32" s="135"/>
      <c r="C32" s="136"/>
      <c r="D32" s="318"/>
      <c r="E32" s="318"/>
      <c r="F32" s="318"/>
      <c r="G32" s="318"/>
    </row>
    <row r="33" spans="1:7" ht="12" customHeight="1" thickBot="1">
      <c r="A33" s="137"/>
      <c r="B33" s="138"/>
      <c r="C33" s="138"/>
      <c r="D33" s="319"/>
      <c r="E33" s="319"/>
      <c r="F33" s="319"/>
      <c r="G33" s="319"/>
    </row>
    <row r="34" spans="1:7" ht="12" customHeight="1" thickBot="1">
      <c r="A34" s="139"/>
      <c r="B34" s="140"/>
      <c r="C34" s="141" t="s">
        <v>93</v>
      </c>
      <c r="D34" s="320"/>
      <c r="E34" s="320"/>
      <c r="F34" s="320"/>
      <c r="G34" s="320"/>
    </row>
    <row r="35" spans="1:7" ht="12" customHeight="1" thickBot="1">
      <c r="A35" s="100" t="s">
        <v>53</v>
      </c>
      <c r="B35" s="23"/>
      <c r="C35" s="73" t="s">
        <v>30</v>
      </c>
      <c r="D35" s="239">
        <f>SUM(D36:D40)</f>
        <v>66800</v>
      </c>
      <c r="E35" s="239">
        <f>SUM(E36:E40)</f>
        <v>66800</v>
      </c>
      <c r="F35" s="239">
        <f>SUM(F36:F40)</f>
        <v>67429</v>
      </c>
      <c r="G35" s="239">
        <f>SUM(G36:G40)</f>
        <v>72324</v>
      </c>
    </row>
    <row r="36" spans="1:7" ht="12" customHeight="1">
      <c r="A36" s="142"/>
      <c r="B36" s="86" t="s">
        <v>127</v>
      </c>
      <c r="C36" s="10" t="s">
        <v>84</v>
      </c>
      <c r="D36" s="61">
        <v>30810</v>
      </c>
      <c r="E36" s="61">
        <v>30810</v>
      </c>
      <c r="F36" s="61">
        <f>31306</f>
        <v>31306</v>
      </c>
      <c r="G36" s="61">
        <f>31306+2953</f>
        <v>34259</v>
      </c>
    </row>
    <row r="37" spans="1:7" ht="12" customHeight="1">
      <c r="A37" s="143"/>
      <c r="B37" s="85" t="s">
        <v>128</v>
      </c>
      <c r="C37" s="8" t="s">
        <v>213</v>
      </c>
      <c r="D37" s="63">
        <v>7703</v>
      </c>
      <c r="E37" s="63">
        <v>7703</v>
      </c>
      <c r="F37" s="63">
        <f>7836</f>
        <v>7836</v>
      </c>
      <c r="G37" s="63">
        <f>7836+872</f>
        <v>8708</v>
      </c>
    </row>
    <row r="38" spans="1:7" s="69" customFormat="1" ht="12" customHeight="1">
      <c r="A38" s="143"/>
      <c r="B38" s="85" t="s">
        <v>129</v>
      </c>
      <c r="C38" s="8" t="s">
        <v>152</v>
      </c>
      <c r="D38" s="63">
        <v>28287</v>
      </c>
      <c r="E38" s="63">
        <v>28287</v>
      </c>
      <c r="F38" s="63">
        <f>28287</f>
        <v>28287</v>
      </c>
      <c r="G38" s="63">
        <f>28287+1070</f>
        <v>29357</v>
      </c>
    </row>
    <row r="39" spans="1:7" ht="12" customHeight="1">
      <c r="A39" s="143"/>
      <c r="B39" s="85" t="s">
        <v>130</v>
      </c>
      <c r="C39" s="8" t="s">
        <v>214</v>
      </c>
      <c r="D39" s="63"/>
      <c r="E39" s="63"/>
      <c r="F39" s="63"/>
      <c r="G39" s="63"/>
    </row>
    <row r="40" spans="1:7" ht="12" customHeight="1" thickBot="1">
      <c r="A40" s="143"/>
      <c r="B40" s="85" t="s">
        <v>138</v>
      </c>
      <c r="C40" s="8" t="s">
        <v>215</v>
      </c>
      <c r="D40" s="63"/>
      <c r="E40" s="63"/>
      <c r="F40" s="63"/>
      <c r="G40" s="63"/>
    </row>
    <row r="41" spans="1:7" ht="12" customHeight="1" thickBot="1">
      <c r="A41" s="100" t="s">
        <v>54</v>
      </c>
      <c r="B41" s="23"/>
      <c r="C41" s="73" t="s">
        <v>40</v>
      </c>
      <c r="D41" s="239">
        <f>SUM(D42:D45)</f>
        <v>0</v>
      </c>
      <c r="E41" s="239">
        <f>SUM(E42:E45)</f>
        <v>0</v>
      </c>
      <c r="F41" s="239">
        <f>SUM(F42:F45)</f>
        <v>0</v>
      </c>
      <c r="G41" s="239">
        <f>SUM(G42:G45)</f>
        <v>0</v>
      </c>
    </row>
    <row r="42" spans="1:7" ht="12" customHeight="1">
      <c r="A42" s="142"/>
      <c r="B42" s="86" t="s">
        <v>133</v>
      </c>
      <c r="C42" s="10" t="s">
        <v>296</v>
      </c>
      <c r="D42" s="61"/>
      <c r="E42" s="61"/>
      <c r="F42" s="61"/>
      <c r="G42" s="61"/>
    </row>
    <row r="43" spans="1:7" ht="15" customHeight="1">
      <c r="A43" s="143"/>
      <c r="B43" s="85" t="s">
        <v>134</v>
      </c>
      <c r="C43" s="8" t="s">
        <v>217</v>
      </c>
      <c r="D43" s="63"/>
      <c r="E43" s="63"/>
      <c r="F43" s="63"/>
      <c r="G43" s="63"/>
    </row>
    <row r="44" spans="1:7" ht="12.75">
      <c r="A44" s="143"/>
      <c r="B44" s="85" t="s">
        <v>137</v>
      </c>
      <c r="C44" s="8" t="s">
        <v>94</v>
      </c>
      <c r="D44" s="63"/>
      <c r="E44" s="63"/>
      <c r="F44" s="63"/>
      <c r="G44" s="63"/>
    </row>
    <row r="45" spans="1:7" ht="15" customHeight="1" thickBot="1">
      <c r="A45" s="143"/>
      <c r="B45" s="85" t="s">
        <v>145</v>
      </c>
      <c r="C45" s="8" t="s">
        <v>37</v>
      </c>
      <c r="D45" s="63"/>
      <c r="E45" s="63"/>
      <c r="F45" s="63"/>
      <c r="G45" s="63"/>
    </row>
    <row r="46" spans="1:7" ht="14.25" customHeight="1" thickBot="1">
      <c r="A46" s="100" t="s">
        <v>55</v>
      </c>
      <c r="B46" s="23"/>
      <c r="C46" s="23" t="s">
        <v>38</v>
      </c>
      <c r="D46" s="268"/>
      <c r="E46" s="268"/>
      <c r="F46" s="268"/>
      <c r="G46" s="268"/>
    </row>
    <row r="47" spans="1:7" ht="13.5" thickBot="1">
      <c r="A47" s="132" t="s">
        <v>56</v>
      </c>
      <c r="B47" s="331"/>
      <c r="C47" s="332" t="s">
        <v>41</v>
      </c>
      <c r="D47" s="314"/>
      <c r="E47" s="314"/>
      <c r="F47" s="314"/>
      <c r="G47" s="314"/>
    </row>
    <row r="48" spans="1:7" ht="13.5" thickBot="1">
      <c r="A48" s="100" t="s">
        <v>57</v>
      </c>
      <c r="B48" s="129"/>
      <c r="C48" s="145" t="s">
        <v>39</v>
      </c>
      <c r="D48" s="327">
        <f>+D35+D41+D46+D47</f>
        <v>66800</v>
      </c>
      <c r="E48" s="327">
        <f>+E35+E41+E46+E47</f>
        <v>66800</v>
      </c>
      <c r="F48" s="327">
        <f>+F35+F41+F46+F47</f>
        <v>67429</v>
      </c>
      <c r="G48" s="327">
        <f>+G35+G41+G46+G47</f>
        <v>72324</v>
      </c>
    </row>
    <row r="49" spans="1:7" ht="13.5" thickBot="1">
      <c r="A49" s="146"/>
      <c r="B49" s="147"/>
      <c r="C49" s="147"/>
      <c r="D49" s="328"/>
      <c r="E49" s="328"/>
      <c r="F49" s="328"/>
      <c r="G49" s="328"/>
    </row>
    <row r="50" spans="1:7" ht="13.5" thickBot="1">
      <c r="A50" s="148" t="s">
        <v>248</v>
      </c>
      <c r="B50" s="149"/>
      <c r="C50" s="150"/>
      <c r="D50" s="71">
        <v>16</v>
      </c>
      <c r="E50" s="71">
        <v>16</v>
      </c>
      <c r="F50" s="71">
        <v>16</v>
      </c>
      <c r="G50" s="71">
        <v>15</v>
      </c>
    </row>
    <row r="51" spans="1:7" ht="13.5" thickBot="1">
      <c r="A51" s="148" t="s">
        <v>249</v>
      </c>
      <c r="B51" s="149"/>
      <c r="C51" s="150"/>
      <c r="D51" s="71"/>
      <c r="E51" s="71"/>
      <c r="F51" s="71"/>
      <c r="G51" s="71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E20" sqref="E20"/>
    </sheetView>
  </sheetViews>
  <sheetFormatPr defaultColWidth="9.00390625" defaultRowHeight="12.75"/>
  <cols>
    <col min="1" max="1" width="6.625" style="0" customWidth="1"/>
    <col min="2" max="2" width="38.875" style="0" customWidth="1"/>
    <col min="3" max="3" width="31.125" style="0" customWidth="1"/>
    <col min="4" max="5" width="11.375" style="0" customWidth="1"/>
  </cols>
  <sheetData>
    <row r="1" spans="1:5" ht="45" customHeight="1">
      <c r="A1" s="442" t="s">
        <v>48</v>
      </c>
      <c r="B1" s="442"/>
      <c r="C1" s="442"/>
      <c r="D1" s="442"/>
      <c r="E1" s="442"/>
    </row>
    <row r="2" spans="1:5" ht="17.25" customHeight="1">
      <c r="A2" s="344"/>
      <c r="B2" s="344"/>
      <c r="C2" s="344"/>
      <c r="D2" s="344"/>
      <c r="E2" s="344"/>
    </row>
    <row r="3" spans="1:5" ht="13.5" thickBot="1">
      <c r="A3" s="101"/>
      <c r="B3" s="101"/>
      <c r="C3" s="439" t="s">
        <v>87</v>
      </c>
      <c r="D3" s="439"/>
      <c r="E3" s="439"/>
    </row>
    <row r="4" spans="1:5" ht="42.75" customHeight="1" thickBot="1">
      <c r="A4" s="345" t="s">
        <v>105</v>
      </c>
      <c r="B4" s="346" t="s">
        <v>146</v>
      </c>
      <c r="C4" s="346" t="s">
        <v>147</v>
      </c>
      <c r="D4" s="416" t="s">
        <v>49</v>
      </c>
      <c r="E4" s="40" t="s">
        <v>451</v>
      </c>
    </row>
    <row r="5" spans="1:5" ht="15.75" customHeight="1">
      <c r="A5" s="102" t="s">
        <v>53</v>
      </c>
      <c r="B5" s="33" t="s">
        <v>426</v>
      </c>
      <c r="C5" s="33" t="s">
        <v>427</v>
      </c>
      <c r="D5" s="417">
        <v>3500</v>
      </c>
      <c r="E5" s="411">
        <v>3500</v>
      </c>
    </row>
    <row r="6" spans="1:5" ht="15.75" customHeight="1">
      <c r="A6" s="103" t="s">
        <v>54</v>
      </c>
      <c r="B6" s="34" t="s">
        <v>428</v>
      </c>
      <c r="C6" s="34" t="s">
        <v>427</v>
      </c>
      <c r="D6" s="418">
        <v>650</v>
      </c>
      <c r="E6" s="412">
        <v>650</v>
      </c>
    </row>
    <row r="7" spans="1:5" ht="15.75" customHeight="1">
      <c r="A7" s="103" t="s">
        <v>55</v>
      </c>
      <c r="B7" s="34" t="s">
        <v>429</v>
      </c>
      <c r="C7" s="34" t="s">
        <v>427</v>
      </c>
      <c r="D7" s="418">
        <v>200</v>
      </c>
      <c r="E7" s="412">
        <v>200</v>
      </c>
    </row>
    <row r="8" spans="1:5" ht="15.75" customHeight="1">
      <c r="A8" s="103" t="s">
        <v>56</v>
      </c>
      <c r="B8" s="34" t="s">
        <v>430</v>
      </c>
      <c r="C8" s="34" t="s">
        <v>427</v>
      </c>
      <c r="D8" s="418">
        <v>50</v>
      </c>
      <c r="E8" s="412">
        <v>50</v>
      </c>
    </row>
    <row r="9" spans="1:5" ht="15.75" customHeight="1">
      <c r="A9" s="103" t="s">
        <v>57</v>
      </c>
      <c r="B9" s="34" t="s">
        <v>431</v>
      </c>
      <c r="C9" s="34" t="s">
        <v>427</v>
      </c>
      <c r="D9" s="418">
        <v>350</v>
      </c>
      <c r="E9" s="412">
        <v>200</v>
      </c>
    </row>
    <row r="10" spans="1:5" ht="15.75" customHeight="1">
      <c r="A10" s="103" t="s">
        <v>58</v>
      </c>
      <c r="B10" s="34" t="s">
        <v>432</v>
      </c>
      <c r="C10" s="34" t="s">
        <v>427</v>
      </c>
      <c r="D10" s="418">
        <v>350</v>
      </c>
      <c r="E10" s="412">
        <v>350</v>
      </c>
    </row>
    <row r="11" spans="1:5" ht="15.75" customHeight="1">
      <c r="A11" s="103" t="s">
        <v>59</v>
      </c>
      <c r="B11" s="34" t="s">
        <v>433</v>
      </c>
      <c r="C11" s="34" t="s">
        <v>427</v>
      </c>
      <c r="D11" s="419">
        <v>350</v>
      </c>
      <c r="E11" s="413">
        <v>250</v>
      </c>
    </row>
    <row r="12" spans="1:5" ht="15.75" customHeight="1">
      <c r="A12" s="103" t="s">
        <v>60</v>
      </c>
      <c r="B12" s="34" t="s">
        <v>434</v>
      </c>
      <c r="C12" s="34" t="s">
        <v>427</v>
      </c>
      <c r="D12" s="418">
        <v>300</v>
      </c>
      <c r="E12" s="412">
        <v>300</v>
      </c>
    </row>
    <row r="13" spans="1:5" ht="15.75" customHeight="1">
      <c r="A13" s="103" t="s">
        <v>61</v>
      </c>
      <c r="B13" s="34" t="s">
        <v>454</v>
      </c>
      <c r="C13" s="34" t="s">
        <v>427</v>
      </c>
      <c r="D13" s="418"/>
      <c r="E13" s="412">
        <v>250</v>
      </c>
    </row>
    <row r="14" spans="1:5" ht="15.75" customHeight="1">
      <c r="A14" s="103" t="s">
        <v>62</v>
      </c>
      <c r="B14" s="34"/>
      <c r="C14" s="34"/>
      <c r="D14" s="418"/>
      <c r="E14" s="412"/>
    </row>
    <row r="15" spans="1:5" ht="15.75" customHeight="1">
      <c r="A15" s="103" t="s">
        <v>63</v>
      </c>
      <c r="B15" s="34"/>
      <c r="C15" s="34"/>
      <c r="D15" s="418"/>
      <c r="E15" s="412"/>
    </row>
    <row r="16" spans="1:5" ht="15.75" customHeight="1">
      <c r="A16" s="103" t="s">
        <v>64</v>
      </c>
      <c r="B16" s="34"/>
      <c r="C16" s="34"/>
      <c r="D16" s="418"/>
      <c r="E16" s="412"/>
    </row>
    <row r="17" spans="1:5" ht="15.75" customHeight="1">
      <c r="A17" s="103" t="s">
        <v>65</v>
      </c>
      <c r="B17" s="34"/>
      <c r="C17" s="34"/>
      <c r="D17" s="418"/>
      <c r="E17" s="412"/>
    </row>
    <row r="18" spans="1:5" ht="15.75" customHeight="1">
      <c r="A18" s="103" t="s">
        <v>66</v>
      </c>
      <c r="B18" s="34"/>
      <c r="C18" s="34"/>
      <c r="D18" s="418"/>
      <c r="E18" s="412"/>
    </row>
    <row r="19" spans="1:5" ht="15.75" customHeight="1">
      <c r="A19" s="103" t="s">
        <v>67</v>
      </c>
      <c r="B19" s="34"/>
      <c r="C19" s="34"/>
      <c r="D19" s="418"/>
      <c r="E19" s="412"/>
    </row>
    <row r="20" spans="1:5" ht="15.75" customHeight="1">
      <c r="A20" s="103" t="s">
        <v>68</v>
      </c>
      <c r="B20" s="34"/>
      <c r="C20" s="34"/>
      <c r="D20" s="418"/>
      <c r="E20" s="412"/>
    </row>
    <row r="21" spans="1:5" ht="15.75" customHeight="1">
      <c r="A21" s="103" t="s">
        <v>69</v>
      </c>
      <c r="B21" s="34"/>
      <c r="C21" s="34"/>
      <c r="D21" s="418"/>
      <c r="E21" s="412"/>
    </row>
    <row r="22" spans="1:5" ht="15.75" customHeight="1">
      <c r="A22" s="103" t="s">
        <v>70</v>
      </c>
      <c r="B22" s="34"/>
      <c r="C22" s="34"/>
      <c r="D22" s="418"/>
      <c r="E22" s="412"/>
    </row>
    <row r="23" spans="1:5" ht="15.75" customHeight="1">
      <c r="A23" s="103" t="s">
        <v>71</v>
      </c>
      <c r="B23" s="34"/>
      <c r="C23" s="34"/>
      <c r="D23" s="418"/>
      <c r="E23" s="412"/>
    </row>
    <row r="24" spans="1:5" ht="15.75" customHeight="1">
      <c r="A24" s="103" t="s">
        <v>72</v>
      </c>
      <c r="B24" s="34"/>
      <c r="C24" s="34"/>
      <c r="D24" s="418"/>
      <c r="E24" s="412"/>
    </row>
    <row r="25" spans="1:5" ht="15.75" customHeight="1">
      <c r="A25" s="103" t="s">
        <v>73</v>
      </c>
      <c r="B25" s="34"/>
      <c r="C25" s="34"/>
      <c r="D25" s="418"/>
      <c r="E25" s="412"/>
    </row>
    <row r="26" spans="1:5" ht="15.75" customHeight="1">
      <c r="A26" s="103" t="s">
        <v>74</v>
      </c>
      <c r="B26" s="34"/>
      <c r="C26" s="34"/>
      <c r="D26" s="418"/>
      <c r="E26" s="412"/>
    </row>
    <row r="27" spans="1:5" ht="15.75" customHeight="1">
      <c r="A27" s="103" t="s">
        <v>75</v>
      </c>
      <c r="B27" s="34"/>
      <c r="C27" s="34"/>
      <c r="D27" s="418"/>
      <c r="E27" s="412"/>
    </row>
    <row r="28" spans="1:5" ht="15.75" customHeight="1">
      <c r="A28" s="103" t="s">
        <v>76</v>
      </c>
      <c r="B28" s="34"/>
      <c r="C28" s="34"/>
      <c r="D28" s="418"/>
      <c r="E28" s="412"/>
    </row>
    <row r="29" spans="1:5" ht="15.75" customHeight="1">
      <c r="A29" s="103" t="s">
        <v>77</v>
      </c>
      <c r="B29" s="34"/>
      <c r="C29" s="34"/>
      <c r="D29" s="418"/>
      <c r="E29" s="412"/>
    </row>
    <row r="30" spans="1:5" ht="15.75" customHeight="1">
      <c r="A30" s="103" t="s">
        <v>78</v>
      </c>
      <c r="B30" s="34"/>
      <c r="C30" s="34"/>
      <c r="D30" s="418"/>
      <c r="E30" s="412"/>
    </row>
    <row r="31" spans="1:5" ht="15.75" customHeight="1">
      <c r="A31" s="103" t="s">
        <v>79</v>
      </c>
      <c r="B31" s="34"/>
      <c r="C31" s="34"/>
      <c r="D31" s="418"/>
      <c r="E31" s="412"/>
    </row>
    <row r="32" spans="1:5" ht="15.75" customHeight="1">
      <c r="A32" s="103" t="s">
        <v>80</v>
      </c>
      <c r="B32" s="34"/>
      <c r="C32" s="34"/>
      <c r="D32" s="418"/>
      <c r="E32" s="412"/>
    </row>
    <row r="33" spans="1:5" ht="15.75" customHeight="1">
      <c r="A33" s="103" t="s">
        <v>81</v>
      </c>
      <c r="B33" s="34"/>
      <c r="C33" s="34"/>
      <c r="D33" s="418"/>
      <c r="E33" s="412"/>
    </row>
    <row r="34" spans="1:5" ht="15.75" customHeight="1">
      <c r="A34" s="103" t="s">
        <v>148</v>
      </c>
      <c r="B34" s="34"/>
      <c r="C34" s="34"/>
      <c r="D34" s="419"/>
      <c r="E34" s="413"/>
    </row>
    <row r="35" spans="1:5" ht="15.75" customHeight="1">
      <c r="A35" s="103" t="s">
        <v>149</v>
      </c>
      <c r="B35" s="34"/>
      <c r="C35" s="34"/>
      <c r="D35" s="419"/>
      <c r="E35" s="413"/>
    </row>
    <row r="36" spans="1:5" ht="15.75" customHeight="1">
      <c r="A36" s="103" t="s">
        <v>150</v>
      </c>
      <c r="B36" s="34"/>
      <c r="C36" s="34"/>
      <c r="D36" s="419"/>
      <c r="E36" s="413"/>
    </row>
    <row r="37" spans="1:5" ht="15.75" customHeight="1" thickBot="1">
      <c r="A37" s="104" t="s">
        <v>151</v>
      </c>
      <c r="B37" s="35"/>
      <c r="C37" s="35"/>
      <c r="D37" s="420"/>
      <c r="E37" s="414"/>
    </row>
    <row r="38" spans="1:5" ht="15.75" customHeight="1" thickBot="1">
      <c r="A38" s="440" t="s">
        <v>86</v>
      </c>
      <c r="B38" s="441"/>
      <c r="C38" s="105"/>
      <c r="D38" s="421">
        <f>SUM(D5:D37)</f>
        <v>5750</v>
      </c>
      <c r="E38" s="415">
        <f>SUM(E5:E37)</f>
        <v>5750</v>
      </c>
    </row>
    <row r="39" ht="12.75">
      <c r="A39" t="s">
        <v>242</v>
      </c>
    </row>
  </sheetData>
  <sheetProtection/>
  <mergeCells count="3">
    <mergeCell ref="C3:E3"/>
    <mergeCell ref="A38:B38"/>
    <mergeCell ref="A1:E1"/>
  </mergeCells>
  <conditionalFormatting sqref="E38">
    <cfRule type="cellIs" priority="2" dxfId="2" operator="equal" stopIfTrue="1">
      <formula>0</formula>
    </cfRule>
  </conditionalFormatting>
  <conditionalFormatting sqref="D38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2.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gombaine.aranka</cp:lastModifiedBy>
  <cp:lastPrinted>2014-02-12T13:01:12Z</cp:lastPrinted>
  <dcterms:created xsi:type="dcterms:W3CDTF">1999-10-30T10:30:45Z</dcterms:created>
  <dcterms:modified xsi:type="dcterms:W3CDTF">2014-02-19T14:24:35Z</dcterms:modified>
  <cp:category/>
  <cp:version/>
  <cp:contentType/>
  <cp:contentStatus/>
</cp:coreProperties>
</file>