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27" activeTab="0"/>
  </bookViews>
  <sheets>
    <sheet name="1.1.sz.mell." sheetId="1" r:id="rId1"/>
    <sheet name="1.2.sz.mell. 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 sz. mell. " sheetId="9" r:id="rId9"/>
    <sheet name="6. sz. mell" sheetId="10" r:id="rId10"/>
    <sheet name="6.1. sz. mell" sheetId="11" r:id="rId11"/>
    <sheet name="6.2. sz. mell" sheetId="12" r:id="rId12"/>
    <sheet name="7.sz.mell" sheetId="13" r:id="rId13"/>
    <sheet name="8.sz.mell" sheetId="14" r:id="rId14"/>
    <sheet name="9. sz. mell" sheetId="15" r:id="rId15"/>
    <sheet name="10.sz.mell" sheetId="16" r:id="rId16"/>
    <sheet name="11. sz.mel" sheetId="17" r:id="rId17"/>
    <sheet name="11.1 sz.mell" sheetId="18" r:id="rId18"/>
    <sheet name="Munka1" sheetId="19" r:id="rId19"/>
  </sheets>
  <definedNames>
    <definedName name="_xlnm.Print_Titles" localSheetId="16">'11. sz.mel'!$2:$6</definedName>
    <definedName name="_xlnm.Print_Titles" localSheetId="9">'6. sz. mell'!$1:$6</definedName>
    <definedName name="_xlnm.Print_Titles" localSheetId="10">'6.1. sz. mell'!$1:$6</definedName>
    <definedName name="_xlnm.Print_Titles" localSheetId="11">'6.2. sz. mell'!$1:$6</definedName>
    <definedName name="_xlnm.Print_Area" localSheetId="0">'1.1.sz.mell.'!$A$1:$F$143</definedName>
    <definedName name="_xlnm.Print_Area" localSheetId="1">'1.2.sz.mell. '!$A$1:$F$128</definedName>
    <definedName name="_xlnm.Print_Area" localSheetId="2">'1.3.sz.mell.'!$A$1:$F$127</definedName>
    <definedName name="_xlnm.Print_Area" localSheetId="3">'1.4.sz.mell.'!$A$1:$F$127</definedName>
  </definedNames>
  <calcPr fullCalcOnLoad="1"/>
</workbook>
</file>

<file path=xl/sharedStrings.xml><?xml version="1.0" encoding="utf-8"?>
<sst xmlns="http://schemas.openxmlformats.org/spreadsheetml/2006/main" count="2491" uniqueCount="1157">
  <si>
    <t>B E V É T E L E K</t>
  </si>
  <si>
    <t>1. sz. táblázat</t>
  </si>
  <si>
    <t>Ezer forintban</t>
  </si>
  <si>
    <t>Sor-
szám</t>
  </si>
  <si>
    <t>Bevételi jogcím</t>
  </si>
  <si>
    <t>2013. évi eredeti előirányzat</t>
  </si>
  <si>
    <t>2013. évi módosított előirányzat</t>
  </si>
  <si>
    <t>2013. évi teljesítés</t>
  </si>
  <si>
    <t>Teljesítés %-ban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</si>
  <si>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</si>
  <si>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</si>
  <si>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</si>
  <si>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</si>
  <si>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</si>
  <si>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</si>
  <si>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</si>
  <si>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</si>
  <si>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</si>
  <si>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</si>
  <si>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</si>
  <si>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</si>
  <si>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</si>
  <si>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</si>
  <si>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</si>
  <si>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</si>
  <si>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</si>
  <si>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</si>
  <si>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</si>
  <si>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</si>
  <si>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</si>
  <si>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Továbbszámlázott (közvetített) szolgáltatások értéke</t>
  </si>
  <si>
    <t>3.5.</t>
  </si>
  <si>
    <t>Intézményi ellátási díjak</t>
  </si>
  <si>
    <t>3.6.</t>
  </si>
  <si>
    <t>Alkalmazottak térítése</t>
  </si>
  <si>
    <t>3.7.</t>
  </si>
  <si>
    <t>Általános forgalmi adó bevétel, visszatérülések</t>
  </si>
  <si>
    <t>3.8.</t>
  </si>
  <si>
    <t>Működési célú hozam- és kamatbevételek</t>
  </si>
  <si>
    <t>3.9.</t>
  </si>
  <si>
    <t>Egyéb működési célú bevétel</t>
  </si>
  <si>
    <t xml:space="preserve">4. </t>
  </si>
  <si>
    <t>II. Átengedett központi adók</t>
  </si>
  <si>
    <t>5.</t>
  </si>
  <si>
    <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</si>
  <si>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</si>
  <si>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</si>
  <si>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</si>
  <si>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</si>
  <si>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</si>
  <si>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</si>
  <si>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</si>
  <si>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Szerkezetátalakítási tartalék</t>
  </si>
  <si>
    <t>5.5.</t>
  </si>
  <si>
    <t>Egyéb működési célú központi támogatás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</si>
  <si>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</si>
  <si>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</si>
  <si>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</si>
  <si>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</si>
  <si>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</si>
  <si>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</si>
  <si>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</si>
  <si>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</si>
  <si>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</si>
  <si>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</si>
  <si>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</si>
  <si>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</si>
  <si>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</si>
  <si>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Előző évi költségvetési kiegészítések, visszatérülések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</si>
  <si>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</si>
  <si>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</si>
  <si>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</si>
  <si>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</si>
  <si>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</si>
  <si>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</si>
  <si>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</si>
  <si>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</si>
  <si>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</si>
  <si>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</si>
  <si>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 xml:space="preserve">   Helyi, nemzetiségi önkormányzattól átvett pénzeszköz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</si>
  <si>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</si>
  <si>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</si>
  <si>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</si>
  <si>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</si>
  <si>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</si>
  <si>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</si>
  <si>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</si>
  <si>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</si>
  <si>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</si>
  <si>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</si>
  <si>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</si>
  <si>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</si>
  <si>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</si>
  <si>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</si>
  <si>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</si>
  <si>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</si>
  <si>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</si>
  <si>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</si>
  <si>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</si>
  <si>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</si>
  <si>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</si>
  <si>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</si>
  <si>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</si>
  <si>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</si>
  <si>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</si>
  <si>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</si>
  <si>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</si>
  <si>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</si>
  <si>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</si>
  <si>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</si>
  <si>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</si>
  <si>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</si>
  <si>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</si>
  <si>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</si>
  <si>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</si>
  <si>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Irányítás (Felügyelet) alá tartozó kv-i szervek kapott támogatása - Óvoda,  Hivatal - 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</si>
  <si>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</si>
  <si>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</si>
  <si>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</si>
  <si>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</si>
  <si>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</si>
  <si>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</si>
  <si>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</si>
  <si>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</si>
  <si>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</si>
  <si>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</si>
  <si>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</si>
  <si>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</si>
  <si>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</si>
  <si>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</si>
  <si>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</si>
  <si>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</si>
  <si>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</si>
  <si>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</si>
  <si>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</si>
  <si>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</si>
  <si>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</si>
  <si>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</si>
  <si>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2013. évi előirányzat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</si>
  <si>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</si>
  <si>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</si>
  <si>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</si>
  <si>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</si>
  <si>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</si>
  <si>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</si>
  <si>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</si>
  <si>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</si>
  <si>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</si>
  <si>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</si>
  <si>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</si>
  <si>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</si>
  <si>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                           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</si>
  <si>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</si>
  <si>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</si>
  <si>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</si>
  <si>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</si>
  <si>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</si>
  <si>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</si>
  <si>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</si>
  <si>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</si>
  <si>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</si>
  <si>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</si>
  <si>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</si>
  <si>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</si>
  <si>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</si>
  <si>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</si>
  <si>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</si>
  <si>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</si>
  <si>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</si>
  <si>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</si>
  <si>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</si>
  <si>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</si>
  <si>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</si>
  <si>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</si>
  <si>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</si>
  <si>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</si>
  <si>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</si>
  <si>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</si>
  <si>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</si>
  <si>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</si>
  <si>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</si>
  <si>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</si>
  <si>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</si>
  <si>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</si>
  <si>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</si>
  <si>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</si>
  <si>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</si>
  <si>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</si>
  <si>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</si>
  <si>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</si>
  <si>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</si>
  <si>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</si>
  <si>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</si>
  <si>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</si>
  <si>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</si>
  <si>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Irányítás (Felügyelet) alá tartozó kv-i szerveknek adott támogatása - Óvoda,  Hivatal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</si>
  <si>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</si>
  <si>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</si>
  <si>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</si>
  <si>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</si>
  <si>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</si>
  <si>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</si>
  <si>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</si>
  <si>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</si>
  <si>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</si>
  <si>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</si>
  <si>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</si>
  <si>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</si>
  <si>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</si>
  <si>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</si>
  <si>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</si>
  <si>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</si>
  <si>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</si>
  <si>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</si>
  <si>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</si>
  <si>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</si>
  <si>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</si>
  <si>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</si>
  <si>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</si>
  <si>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</si>
  <si>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</si>
  <si>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>Finanszírozási bevételek (1. melléklet 1. sz. táblázat 11. sor)</t>
  </si>
  <si>
    <t>1.1.1.</t>
  </si>
  <si>
    <t>1.1-ből: Működési célú finanszírozási bevételek (2.1. melléklet 2. sz. oszlop 22. sor)</t>
  </si>
  <si>
    <t>1.1.2.</t>
  </si>
  <si>
    <t xml:space="preserve">             Felhalmozási célú finanszírozási bevételek (2.2. melléklet 2. sz. oszlop 25. sor)</t>
  </si>
  <si>
    <t>Finanszírozási kiadások (1. melléklet 2. sz. táblázat 6. sor)</t>
  </si>
  <si>
    <t>1.2.1.</t>
  </si>
  <si>
    <t>1.2-ből: Működési célú finanszírozási kiadások (2.1. melléklet 4. sz. oszlop 22. sor)</t>
  </si>
  <si>
    <t>1.2.2.</t>
  </si>
  <si>
    <t xml:space="preserve">              Felhalmozási célú finanszírozási kiadások (2.2 .melléklet 4. sz. oszlop 25. sor)</t>
  </si>
  <si>
    <t xml:space="preserve">Továbbszámlázott (közvetített) szolgáltatások </t>
  </si>
  <si>
    <t>Egyéb müködési célú központi támogatás</t>
  </si>
  <si>
    <t xml:space="preserve">   Előző évi költségvetési kiegészítések, visszatérülések</t>
  </si>
  <si>
    <t>Hiány belső finanszírozás bevételei (11.1.1.+….+11.1.5.)</t>
  </si>
  <si>
    <t xml:space="preserve">  Irányítás (Felügyelet) alá tartozó kv-i szervek kapott támogatása - Óvoda,  Hivatal - 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</si>
  <si>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</si>
  <si>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</si>
  <si>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</si>
  <si>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                           - Lakosságnak juttatott támogatások</t>
  </si>
  <si>
    <t>Működési célú finanszírozási kiadások 6.1.1.+….+6.1.7.)</t>
  </si>
  <si>
    <t>Felhalmozási célú finanszírozási bevételek (6.2.1.+…..6.2.8.)</t>
  </si>
  <si>
    <t>2013. évi  teljesítés</t>
  </si>
  <si>
    <t>Kiegészítő támogatás</t>
  </si>
  <si>
    <t>Fenntartott, illetve támogatott előadó-művészeti szervezetek támogatása</t>
  </si>
  <si>
    <t xml:space="preserve">   Egyéb belső finanszírozási bevétek</t>
  </si>
  <si>
    <t xml:space="preserve">                            - Lakosságnak juttatott támogatások</t>
  </si>
  <si>
    <t xml:space="preserve">   Forgatási célú belföldi, külföldi értékpapírok vásárlása</t>
  </si>
  <si>
    <t>2013. évi I. félévi teljesítés</t>
  </si>
  <si>
    <t xml:space="preserve"> - az 1.5-ből: - Lakosságnak juttatott támogatások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</si>
  <si>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</si>
  <si>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</si>
  <si>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</si>
  <si>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</si>
  <si>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</si>
  <si>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2013. évi előirány-zat</t>
  </si>
  <si>
    <t>2013. I. évi teljesítés</t>
  </si>
  <si>
    <t>Közhatalmi bevételek</t>
  </si>
  <si>
    <t>Személyi juttatások</t>
  </si>
  <si>
    <t>Intézményi működési bevételek</t>
  </si>
  <si>
    <t>Munkaadókat terh. Jár. és szoc. hozzáj. adó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</si>
  <si>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</si>
  <si>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</si>
  <si>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</si>
  <si>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</si>
  <si>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</si>
  <si>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</si>
  <si>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</si>
  <si>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</si>
  <si>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</si>
  <si>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</si>
  <si>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</si>
  <si>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</si>
  <si>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finansz.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</si>
  <si>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</si>
  <si>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</si>
  <si>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</si>
  <si>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</si>
  <si>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</si>
  <si>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</si>
  <si>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</si>
  <si>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</si>
  <si>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</si>
  <si>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</si>
  <si>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</si>
  <si>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</si>
  <si>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finansz. bevételei (20+…+21) </t>
  </si>
  <si>
    <t>Egyéb belső finanszírozási kiadások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</si>
  <si>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</si>
  <si>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</si>
  <si>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</si>
  <si>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</si>
  <si>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</si>
  <si>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</si>
  <si>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</si>
  <si>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</si>
  <si>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</si>
  <si>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</si>
  <si>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</si>
  <si>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</si>
  <si>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</si>
  <si>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</si>
  <si>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</si>
  <si>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</si>
  <si>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</si>
  <si>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</si>
  <si>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</si>
  <si>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</si>
  <si>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</si>
  <si>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</si>
  <si>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</si>
  <si>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2013. évi módosí-tott előirányzat</t>
  </si>
  <si>
    <t>Telje-sítés %-ban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</si>
  <si>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</si>
  <si>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</si>
  <si>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</si>
  <si>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</si>
  <si>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államházt.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</si>
  <si>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</si>
  <si>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</si>
  <si>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</si>
  <si>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</si>
  <si>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</si>
  <si>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</si>
  <si>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</si>
  <si>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Kölcsön visszatérülés</t>
  </si>
  <si>
    <t>Költségvetési bevételek összesen:</t>
  </si>
  <si>
    <t>Költségvetési kiadások összesen:</t>
  </si>
  <si>
    <t>Hiány belső finansz.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</si>
  <si>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</si>
  <si>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</si>
  <si>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</si>
  <si>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</si>
  <si>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</si>
  <si>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</si>
  <si>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</si>
  <si>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finansz.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</si>
  <si>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</si>
  <si>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</si>
  <si>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</si>
  <si>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</si>
  <si>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</si>
  <si>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</si>
  <si>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</si>
  <si>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</si>
  <si>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</si>
  <si>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</si>
  <si>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</si>
  <si>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</si>
  <si>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</si>
  <si>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</si>
  <si>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</si>
  <si>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</si>
  <si>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</si>
  <si>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</si>
  <si>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</si>
  <si>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</si>
  <si>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2012. XII.31-ig</t>
  </si>
  <si>
    <t>2013.  évi teljesítés</t>
  </si>
  <si>
    <t xml:space="preserve">2013. évi összes teljesítés </t>
  </si>
  <si>
    <t>8=(2-4-7)</t>
  </si>
  <si>
    <t>József Attila utca járdaépítés és gyalogátkelő létrehozása</t>
  </si>
  <si>
    <t>Egészségügyi Központ  létesítése</t>
  </si>
  <si>
    <t>Irtvány utca aszfaltozása</t>
  </si>
  <si>
    <t xml:space="preserve">   Játszóterek kialakítása</t>
  </si>
  <si>
    <t>Bölcsőde építése</t>
  </si>
  <si>
    <t xml:space="preserve">   Sportöltöző építése</t>
  </si>
  <si>
    <t xml:space="preserve">   Tolólap vásárlása</t>
  </si>
  <si>
    <t>Közvilágítás bővítése</t>
  </si>
  <si>
    <t>Pavilonok vásárlása</t>
  </si>
  <si>
    <t>Falumúzeum terasz építése</t>
  </si>
  <si>
    <t>Művelődési Ház fényképezőgép vásárlás</t>
  </si>
  <si>
    <t>Jármű vásárlás (DACIA Duster)</t>
  </si>
  <si>
    <t xml:space="preserve">Iskola takarítógép részletei </t>
  </si>
  <si>
    <t>Védőnői szolgálat Laptop vásárlás</t>
  </si>
  <si>
    <t>ÖSSZESEN:</t>
  </si>
  <si>
    <t>Felújítási kiadások előirányzata felújításonként</t>
  </si>
  <si>
    <t>Felújítás  megnevezése</t>
  </si>
  <si>
    <t>Önkormányzati ingatlanok felújítása</t>
  </si>
  <si>
    <t>Ravatalozó felújítása</t>
  </si>
  <si>
    <t>Csatornahálózat felújítása</t>
  </si>
  <si>
    <t>Tájház felújítása (szennyvíz és vizesblokk)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</si>
  <si>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</si>
  <si>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</si>
  <si>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</si>
  <si>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</si>
  <si>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</si>
  <si>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</si>
  <si>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</si>
  <si>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</si>
  <si>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</si>
  <si>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</si>
  <si>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</si>
  <si>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</si>
  <si>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</si>
  <si>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</si>
  <si>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</si>
  <si>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</si>
  <si>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megnevezése</t>
  </si>
  <si>
    <t>Csomád Község Önkormányzata</t>
  </si>
  <si>
    <t>Feladat megnevezése</t>
  </si>
  <si>
    <t xml:space="preserve">    </t>
  </si>
  <si>
    <t>Ezer forintban !</t>
  </si>
  <si>
    <t>Száma</t>
  </si>
  <si>
    <t>Előirányzat-csoport, kiemelt előirányzat megnevezése</t>
  </si>
  <si>
    <t>2013. módosított előirányzat</t>
  </si>
  <si>
    <t>Teljesí-tés %-ban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</si>
  <si>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</si>
  <si>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</si>
  <si>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</si>
  <si>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</si>
  <si>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Központosított működési célú előirányzatok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</si>
  <si>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</si>
  <si>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</si>
  <si>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</si>
  <si>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</si>
  <si>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</si>
  <si>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</si>
  <si>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</si>
  <si>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</si>
  <si>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</si>
  <si>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Függő,átfutó,kiegyenlítő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</si>
  <si>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</si>
  <si>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</si>
  <si>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</si>
  <si>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</si>
  <si>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</si>
  <si>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</si>
  <si>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</si>
  <si>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</si>
  <si>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</si>
  <si>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</si>
  <si>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</si>
  <si>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</si>
  <si>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</si>
  <si>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</si>
  <si>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</si>
  <si>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</si>
  <si>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</si>
  <si>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</si>
  <si>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</si>
  <si>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</si>
  <si>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</si>
  <si>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</si>
  <si>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</si>
  <si>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</si>
  <si>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</si>
  <si>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</si>
  <si>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</si>
  <si>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Függő,átfutó, kiegyenlítő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</si>
  <si>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</si>
  <si>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</si>
  <si>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</si>
  <si>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</si>
  <si>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>Önkormányzati hivatal</t>
  </si>
  <si>
    <t>02</t>
  </si>
  <si>
    <t>-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</si>
  <si>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</si>
  <si>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</si>
  <si>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</si>
  <si>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</si>
  <si>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</si>
  <si>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</si>
  <si>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</si>
  <si>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</si>
  <si>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</si>
  <si>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</si>
  <si>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</si>
  <si>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</si>
  <si>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</si>
  <si>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</si>
  <si>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Irányítás (Felügyelet) alá tartozó kv-i szerveknek adott támogatása - Hivatal</t>
  </si>
  <si>
    <t>VII. Függő, átfutó, kiegyenlítő bevételek</t>
  </si>
  <si>
    <t>BEVÉTELEK ÖSSZESEN: (6+7+8)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</si>
  <si>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</si>
  <si>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</si>
  <si>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</si>
  <si>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</si>
  <si>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</si>
  <si>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</si>
  <si>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Napsugár Napköziotthonos Óvoda</t>
  </si>
  <si>
    <t>03</t>
  </si>
  <si>
    <t>IV. Önkormányzati támogatás</t>
  </si>
  <si>
    <t>Költségvetési bevételek összesen (1+…+4)</t>
  </si>
  <si>
    <t>V. Finanszírozási bevételek (6.1.+6.2.)</t>
  </si>
  <si>
    <t>Irányítás (Felügyelet) alá tartozó kv-i szerveknek adott támogatása - Óvoda</t>
  </si>
  <si>
    <t>VI. Függő, átfutó, kiegyenlítő bevételek</t>
  </si>
  <si>
    <t>BEVÉTELEK ÖSSZESEN: (5+6+7)</t>
  </si>
  <si>
    <t>K I M U T A T Á S
a 2013. évben céljelleggel juttatott támogatásokról</t>
  </si>
  <si>
    <t>Támogatott szervezet neve</t>
  </si>
  <si>
    <t>Támogatás célja</t>
  </si>
  <si>
    <t>Csomád Községi Sportkör</t>
  </si>
  <si>
    <t>Működési c. tám.- megállapodás al.</t>
  </si>
  <si>
    <t>Csomádi Polgárőrség</t>
  </si>
  <si>
    <t>Csomádi Polgárokért Közhasznú Egyesület</t>
  </si>
  <si>
    <t>Esztergály Mihály Alapítvány</t>
  </si>
  <si>
    <t>Harmadik Életkezdet Klub</t>
  </si>
  <si>
    <t>Fialka Hagyományőrző Egyesület</t>
  </si>
  <si>
    <t>Egyéb szervezetek támogatása</t>
  </si>
  <si>
    <t>Csomádi Evangélikus Egyház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</si>
  <si>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</si>
  <si>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</si>
  <si>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</si>
  <si>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</si>
  <si>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</si>
  <si>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</si>
  <si>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</si>
  <si>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</si>
  <si>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</si>
  <si>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</si>
  <si>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</si>
  <si>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</si>
  <si>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</si>
  <si>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</si>
  <si>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</si>
  <si>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</si>
  <si>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</si>
  <si>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</si>
  <si>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</si>
  <si>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</si>
  <si>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</si>
  <si>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</si>
  <si>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</si>
  <si>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</si>
  <si>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</si>
  <si>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</si>
  <si>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</si>
  <si>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</si>
  <si>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</si>
  <si>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</si>
  <si>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</si>
  <si>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</si>
  <si>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</si>
  <si>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</si>
  <si>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</si>
  <si>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</si>
  <si>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</si>
  <si>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</si>
  <si>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</si>
  <si>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</si>
  <si>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</si>
  <si>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</si>
  <si>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</si>
  <si>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</si>
  <si>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</si>
  <si>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</si>
  <si>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( 01+...+12 )</t>
  </si>
  <si>
    <t>15-ből likvid 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</si>
  <si>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</si>
  <si>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</si>
  <si>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</si>
  <si>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</si>
  <si>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</si>
  <si>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 xml:space="preserve">Kiegyenlítő, függő, átfutó kiadások </t>
  </si>
  <si>
    <t>Kiadások összesen ( 20+21+22 )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</si>
  <si>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</si>
  <si>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</si>
  <si>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</si>
  <si>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</si>
  <si>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</si>
  <si>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</si>
  <si>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</si>
  <si>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</si>
  <si>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</si>
  <si>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</si>
  <si>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</si>
  <si>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</si>
  <si>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</si>
  <si>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</si>
  <si>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Irányítás(Felügyelet)alá tartozó kv-i szervek kapott támogatása-Óvoda, Hivatal</t>
  </si>
  <si>
    <t>Tartós hitelviszonyt megtestesítő értékpapírok bevételei</t>
  </si>
  <si>
    <t>Forgatási célú hitelviszonyt megtestesítő értékpapírok bevételei</t>
  </si>
  <si>
    <t>Finanszírozási bevételek összesen (37+38+40+41)</t>
  </si>
  <si>
    <t>Pénzforgalmi bevételek (36+42 )</t>
  </si>
  <si>
    <t>Pénzforgalom nélküli bevételek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</si>
  <si>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</si>
  <si>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</si>
  <si>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</si>
  <si>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</si>
  <si>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</si>
  <si>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</si>
  <si>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</si>
  <si>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 xml:space="preserve">         2013. ÉV</t>
  </si>
  <si>
    <t>Csomád  Község Önkormányzata
EGYSZERŰSÍTETT MÉRLEG</t>
  </si>
  <si>
    <t>2013. ÉV</t>
  </si>
  <si>
    <t>01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</si>
  <si>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</si>
  <si>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</si>
  <si>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Évenkénti üteme</t>
  </si>
  <si>
    <t>Összes bevétel,
kiadás</t>
  </si>
  <si>
    <t>2013. előtt</t>
  </si>
  <si>
    <t>2013. évi</t>
  </si>
  <si>
    <t>2013.után</t>
  </si>
  <si>
    <t>Teljesítés %-a 
2013. XII. 31-ig</t>
  </si>
  <si>
    <t>12=(10+11)</t>
  </si>
  <si>
    <t>13=(12/3)</t>
  </si>
  <si>
    <t>Kiadások összesen:</t>
  </si>
  <si>
    <t>* Amennyiben több projekt megvalósítása történi egy időben akkor azokat külön-külön, projektenként be kell mutatni!</t>
  </si>
  <si>
    <t>Önkormányzaton kívüli EU-s projekthez történő hozzájárulás 2013. évi előirányzata és teljesítése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</si>
  <si>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</si>
  <si>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</si>
  <si>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</si>
  <si>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</si>
  <si>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</si>
  <si>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</si>
  <si>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</si>
  <si>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Napsugár napköziotthonos Óvoda</t>
  </si>
  <si>
    <t xml:space="preserve">VAGYONKIMUTATÁS
a könyvviteli mérlegben értékkel szereplő eszközökről
2013. 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</si>
  <si>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</si>
  <si>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</si>
  <si>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</si>
  <si>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</si>
  <si>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</si>
  <si>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</si>
  <si>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</si>
  <si>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</si>
  <si>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</si>
  <si>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</si>
  <si>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</si>
  <si>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</si>
  <si>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</si>
  <si>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</si>
  <si>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</si>
  <si>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</si>
  <si>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</si>
  <si>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</si>
  <si>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</si>
  <si>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</si>
  <si>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</si>
  <si>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</si>
  <si>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</si>
  <si>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</si>
  <si>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</si>
  <si>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</si>
  <si>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</si>
  <si>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</si>
  <si>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</si>
  <si>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</si>
  <si>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</si>
  <si>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</si>
  <si>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</si>
  <si>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</si>
  <si>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</si>
  <si>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</si>
  <si>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</si>
  <si>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</si>
  <si>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</si>
  <si>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</si>
  <si>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</si>
  <si>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</si>
  <si>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</si>
  <si>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</si>
  <si>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</si>
  <si>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</si>
  <si>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</si>
  <si>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</si>
  <si>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32.</t>
  </si>
  <si>
    <t>1.1.5.2.  0-ig leírt árvízvédelmi töltések, belvízcsatornák</t>
  </si>
  <si>
    <t>33.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</si>
  <si>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</si>
  <si>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</si>
  <si>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</si>
  <si>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</si>
  <si>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</si>
  <si>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</si>
  <si>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</si>
  <si>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</si>
  <si>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</si>
  <si>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</si>
  <si>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</si>
  <si>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</si>
  <si>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</si>
  <si>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</si>
  <si>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</si>
  <si>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</si>
  <si>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</si>
  <si>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</si>
  <si>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</si>
  <si>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</si>
  <si>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</si>
  <si>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</si>
  <si>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</si>
  <si>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</si>
  <si>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</si>
  <si>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</si>
  <si>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</si>
  <si>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</si>
  <si>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</si>
  <si>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</si>
  <si>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</si>
  <si>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</si>
  <si>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</si>
  <si>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</si>
  <si>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</si>
  <si>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</si>
  <si>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</si>
  <si>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</si>
  <si>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</si>
  <si>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</si>
  <si>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</si>
  <si>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</si>
  <si>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</si>
  <si>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</si>
  <si>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</si>
  <si>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</si>
  <si>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</si>
  <si>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</si>
  <si>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</si>
  <si>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</si>
  <si>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</si>
  <si>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</si>
  <si>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</si>
  <si>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</si>
  <si>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</si>
  <si>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</si>
  <si>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</si>
  <si>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</si>
  <si>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</si>
  <si>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</si>
  <si>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</si>
  <si>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</si>
  <si>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</si>
  <si>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</si>
  <si>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</si>
  <si>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</si>
  <si>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</si>
  <si>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</si>
  <si>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</si>
  <si>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</si>
  <si>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</si>
  <si>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</si>
  <si>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</si>
  <si>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</si>
  <si>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</si>
  <si>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</si>
  <si>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</si>
  <si>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</si>
  <si>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2.Üzleti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</si>
  <si>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</si>
  <si>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</si>
  <si>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</si>
  <si>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</si>
  <si>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</si>
  <si>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</si>
  <si>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</si>
  <si>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</si>
  <si>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</si>
  <si>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</si>
  <si>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</si>
  <si>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</si>
  <si>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</si>
  <si>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</si>
  <si>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</si>
  <si>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</si>
  <si>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</si>
  <si>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</si>
  <si>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</si>
  <si>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</si>
  <si>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</si>
  <si>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</si>
  <si>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</si>
  <si>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</si>
  <si>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</si>
  <si>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</si>
  <si>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</si>
  <si>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</si>
  <si>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</si>
  <si>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</si>
  <si>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</si>
  <si>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</si>
  <si>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</si>
  <si>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</si>
  <si>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</si>
  <si>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</si>
  <si>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</si>
  <si>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</si>
  <si>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</si>
  <si>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</si>
  <si>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</si>
  <si>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</si>
  <si>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</si>
  <si>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</si>
  <si>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</si>
  <si>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</si>
  <si>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</si>
  <si>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</si>
  <si>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</si>
  <si>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</si>
  <si>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</si>
  <si>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</si>
  <si>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</si>
  <si>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</si>
  <si>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</si>
  <si>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</si>
  <si>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</si>
  <si>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</si>
  <si>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</si>
  <si>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</si>
  <si>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</si>
  <si>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</si>
  <si>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</si>
  <si>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</si>
  <si>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</si>
  <si>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</si>
  <si>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</si>
  <si>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</si>
  <si>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</si>
  <si>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</si>
  <si>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</si>
  <si>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</si>
  <si>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</si>
  <si>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</si>
  <si>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</si>
  <si>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</si>
  <si>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</si>
  <si>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</si>
  <si>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</si>
  <si>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</si>
  <si>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</si>
  <si>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</si>
  <si>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</si>
  <si>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</si>
  <si>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</si>
  <si>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</si>
  <si>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</si>
  <si>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</si>
  <si>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</si>
  <si>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</si>
  <si>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</si>
  <si>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</si>
  <si>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</si>
  <si>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</si>
  <si>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</si>
  <si>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</si>
  <si>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</si>
  <si>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</si>
  <si>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</si>
  <si>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</si>
  <si>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</si>
  <si>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</si>
  <si>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</si>
  <si>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</si>
  <si>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</si>
  <si>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</si>
  <si>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</si>
  <si>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</si>
  <si>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</si>
  <si>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</si>
  <si>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</si>
  <si>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</si>
  <si>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</si>
  <si>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</si>
  <si>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</si>
  <si>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</si>
  <si>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</si>
  <si>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</si>
  <si>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</si>
  <si>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</si>
  <si>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</si>
  <si>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</si>
  <si>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</si>
  <si>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</si>
  <si>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</si>
  <si>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</si>
  <si>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</si>
  <si>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</si>
  <si>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</si>
  <si>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</si>
  <si>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</si>
  <si>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</si>
  <si>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</si>
  <si>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</si>
  <si>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</si>
  <si>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</si>
  <si>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</si>
  <si>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</si>
  <si>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</si>
  <si>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</si>
  <si>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</si>
  <si>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</si>
  <si>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</si>
  <si>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</si>
  <si>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</si>
  <si>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</si>
  <si>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</si>
  <si>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</si>
  <si>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</si>
  <si>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</si>
  <si>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</si>
  <si>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</si>
  <si>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</si>
  <si>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</si>
  <si>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</si>
  <si>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</si>
  <si>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</si>
  <si>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</si>
  <si>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</si>
  <si>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</si>
  <si>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</si>
  <si>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</si>
  <si>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</si>
  <si>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</si>
  <si>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</si>
  <si>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</si>
  <si>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</si>
  <si>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</si>
  <si>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</si>
  <si>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</si>
  <si>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</si>
  <si>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</si>
  <si>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</si>
  <si>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</si>
  <si>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</si>
  <si>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</si>
  <si>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</si>
  <si>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</si>
  <si>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</si>
  <si>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</si>
  <si>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</si>
  <si>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</si>
  <si>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</si>
  <si>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</si>
  <si>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</si>
  <si>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</si>
  <si>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</si>
  <si>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</si>
  <si>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</si>
  <si>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</si>
  <si>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</si>
  <si>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</si>
  <si>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</si>
  <si>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</si>
  <si>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</si>
  <si>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</si>
  <si>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</si>
  <si>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</si>
  <si>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</si>
  <si>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</si>
  <si>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</si>
  <si>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</si>
  <si>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</si>
  <si>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</si>
  <si>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</si>
  <si>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</si>
  <si>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</si>
  <si>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</si>
  <si>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</si>
  <si>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</si>
  <si>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</si>
  <si>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</si>
  <si>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</si>
  <si>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</si>
  <si>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</si>
  <si>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</si>
  <si>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</si>
  <si>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</si>
  <si>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</si>
  <si>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</si>
  <si>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</si>
  <si>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</si>
  <si>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</si>
  <si>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</si>
  <si>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</si>
  <si>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</si>
  <si>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</si>
  <si>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</si>
  <si>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</si>
  <si>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</si>
  <si>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</si>
  <si>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</si>
  <si>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</si>
  <si>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</si>
  <si>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</si>
  <si>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</si>
  <si>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</si>
  <si>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</si>
  <si>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</si>
  <si>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</si>
  <si>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</si>
  <si>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</si>
  <si>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</si>
  <si>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</si>
  <si>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</si>
  <si>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</si>
  <si>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</si>
  <si>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</si>
  <si>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</si>
  <si>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</si>
  <si>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</si>
  <si>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</si>
  <si>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</si>
  <si>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</si>
  <si>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</si>
  <si>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</si>
  <si>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</si>
  <si>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</si>
  <si>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</si>
  <si>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</si>
  <si>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</si>
  <si>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</si>
  <si>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</si>
  <si>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</si>
  <si>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</si>
  <si>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</si>
  <si>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</si>
  <si>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</si>
  <si>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</si>
  <si>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</si>
  <si>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</si>
  <si>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</si>
  <si>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</si>
  <si>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</si>
  <si>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</si>
  <si>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</si>
  <si>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</si>
  <si>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</si>
  <si>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</si>
  <si>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</si>
  <si>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</si>
  <si>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</si>
  <si>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</si>
  <si>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</si>
  <si>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</si>
  <si>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</si>
  <si>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</si>
  <si>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</si>
  <si>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</si>
  <si>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</si>
  <si>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</si>
  <si>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</si>
  <si>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</si>
  <si>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</si>
  <si>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</si>
  <si>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</si>
  <si>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</si>
  <si>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</si>
  <si>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</si>
  <si>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</si>
  <si>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</si>
  <si>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</si>
  <si>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</si>
  <si>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</si>
  <si>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</si>
  <si>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</si>
  <si>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</si>
  <si>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</si>
  <si>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</si>
  <si>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</si>
  <si>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</si>
  <si>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</si>
  <si>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</si>
  <si>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</si>
  <si>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</si>
  <si>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</si>
  <si>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</si>
  <si>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</si>
  <si>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</si>
  <si>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</si>
  <si>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</si>
  <si>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</si>
  <si>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</si>
  <si>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</si>
  <si>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</si>
  <si>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</si>
  <si>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</si>
  <si>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</si>
  <si>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</si>
  <si>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</si>
  <si>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</si>
  <si>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</si>
  <si>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</si>
  <si>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</si>
  <si>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</si>
  <si>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</si>
  <si>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</si>
  <si>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</si>
  <si>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</si>
  <si>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</si>
  <si>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</si>
  <si>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</si>
  <si>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</si>
  <si>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</si>
  <si>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</si>
  <si>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</si>
  <si>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</si>
  <si>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</si>
  <si>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</si>
  <si>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</si>
  <si>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</si>
  <si>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</si>
  <si>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</si>
  <si>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</si>
  <si>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</si>
  <si>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</si>
  <si>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</si>
  <si>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</si>
  <si>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</si>
  <si>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</si>
  <si>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</si>
  <si>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</si>
  <si>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</si>
  <si>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</si>
  <si>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</si>
  <si>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</si>
  <si>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</si>
  <si>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</si>
  <si>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</si>
  <si>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</si>
  <si>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</si>
  <si>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</si>
  <si>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</si>
  <si>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</si>
  <si>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</si>
  <si>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</si>
  <si>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</si>
  <si>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</si>
  <si>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FORRÁSOK ÖSSZESEN  (04+11+27)</t>
  </si>
  <si>
    <t>F) KÖTELEZETTSÉGEK ÖSSZESEN (12+17+26)</t>
  </si>
  <si>
    <t xml:space="preserve">III. Egyéb passzív pénzügyi elszámolások </t>
  </si>
  <si>
    <t>4.4. egyéb</t>
  </si>
  <si>
    <t>4.3. lakbér túlfizetés</t>
  </si>
  <si>
    <t>4.2. közműdíjak túlfizetése miatti kötelezettség</t>
  </si>
  <si>
    <t>4.1. helyi adókból származó túlfizetés</t>
  </si>
  <si>
    <t>4. Egyéb rövid lejáratú kötelezettségek (22+23+24+25)</t>
  </si>
  <si>
    <t>3. Kötelezettségek áruszállításból és szolgáltatásból (szállítók)</t>
  </si>
  <si>
    <t>2. Rövid lejáratú hitelek</t>
  </si>
  <si>
    <t>1. Rövid lejáratú kölcsönök</t>
  </si>
  <si>
    <t xml:space="preserve"> II. Rövid lejáratú kötelezettségek összesen (18+19+20+21)</t>
  </si>
  <si>
    <t xml:space="preserve">4. Egyéb hosszú lejáratú kötelezettségek </t>
  </si>
  <si>
    <t>3. Beruházási és fejlesztési hitelek</t>
  </si>
  <si>
    <t>2. Tartozás (fejlesztési célú) kötvénykibocsátásból</t>
  </si>
  <si>
    <t>1. Hosszú lejáratra kapott kölcsönök</t>
  </si>
  <si>
    <t xml:space="preserve"> I. Hosszú lejáratú kötelezettségek összesen (13+14+15+16)</t>
  </si>
  <si>
    <t>E) TARTALÉKOK ÖSSZESEN (05+08)</t>
  </si>
  <si>
    <t xml:space="preserve"> 2.2. Előző év(ek) vállalkozási eredménye</t>
  </si>
  <si>
    <t xml:space="preserve"> 2.1. Tárgyévi vállalkozási eredmény</t>
  </si>
  <si>
    <t>2. Következő évben felhasználható vállakozási eredmény (09+10)</t>
  </si>
  <si>
    <t xml:space="preserve"> 1.2. Előző év(ek) költségvetési tartalékai (pénzmaradvány)</t>
  </si>
  <si>
    <t xml:space="preserve"> 1.1. Tárgyévi költségvetési tartalék (pénzmaradvány) </t>
  </si>
  <si>
    <t>1. Következő évben felhasználható pénzmaradvány (06+07)</t>
  </si>
  <si>
    <t xml:space="preserve"> D) SAJÁT TŐKE ÖSSZESEN (01+02+03)</t>
  </si>
  <si>
    <t>3. Értékesítési tartalék</t>
  </si>
  <si>
    <t xml:space="preserve">2. Tőkeváltozások </t>
  </si>
  <si>
    <t xml:space="preserve">1. Tartós tőke </t>
  </si>
  <si>
    <t>3</t>
  </si>
  <si>
    <t>2</t>
  </si>
  <si>
    <t>1</t>
  </si>
  <si>
    <t>állományi 
érték</t>
  </si>
  <si>
    <t>FORRÁSOK</t>
  </si>
  <si>
    <t>VAGYONKIMUTATÁS
a könyvviteli mérlegben értékkel szereplő forrásokról</t>
  </si>
  <si>
    <t>2013. év</t>
  </si>
  <si>
    <t>"Csónak" Csomádi Nagycsaládosok Egyesülete</t>
  </si>
  <si>
    <t xml:space="preserve">2.1. melléklet a 4/2014. (IV.18.) önkormányzati rendelethez     </t>
  </si>
  <si>
    <t xml:space="preserve">2.2. melléklet a 4/2014. (IV.18.) önkormányzati rendelethez     </t>
  </si>
  <si>
    <t>6. melléklet a 4/2014. (IV.18.) önkormányzati rendelethez</t>
  </si>
  <si>
    <t>6.1. melléklet a 4/2014. (IV.18.) önkormányzati rendelethez</t>
  </si>
  <si>
    <t>6.2. melléklet a 4/2014. (IV.18.)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</si>
</sst>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.00"/>
    <numFmt numFmtId="166" formatCode="mmm\ d/"/>
    <numFmt numFmtId="167" formatCode="_-* #,##0.00\ _F_t_-;\-* #,##0.00\ _F_t_-;_-* \-??\ _F_t_-;_-@_-"/>
    <numFmt numFmtId="168" formatCode="_-* #,##0\ _F_t_-;\-* #,##0\ _F_t_-;_-* \-??\ _F_t_-;_-@_-"/>
    <numFmt numFmtId="169" formatCode="#"/>
    <numFmt numFmtId="170" formatCode="#,##0;\-#,##0"/>
    <numFmt numFmtId="171" formatCode="#,###__;&quot;- &quot;#,###__"/>
    <numFmt numFmtId="172" formatCode="00"/>
    <numFmt numFmtId="173" formatCode="#,##0.0"/>
    <numFmt numFmtId="174" formatCode="#,###__;\-#,###__"/>
    <numFmt numFmtId="175" formatCode="#,###\ _F_t;\-#,###\ _F_t"/>
  </numFmts>
  <fonts count="87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8"/>
      <color indexed="10"/>
      <name val="Times New Roman CE"/>
      <family val="1"/>
    </font>
    <font>
      <sz val="8"/>
      <color indexed="10"/>
      <name val="Times New Roman CE"/>
      <family val="1"/>
    </font>
    <font>
      <i/>
      <sz val="8"/>
      <color indexed="10"/>
      <name val="Times New Roman CE"/>
      <family val="1"/>
    </font>
    <font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E"/>
      <family val="1"/>
    </font>
    <font>
      <b/>
      <i/>
      <sz val="12"/>
      <name val="Times New Roman CE"/>
      <family val="1"/>
    </font>
    <font>
      <sz val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6"/>
      <name val="Times New Roman CE"/>
      <family val="1"/>
    </font>
    <font>
      <b/>
      <sz val="11"/>
      <name val="Arial CE"/>
      <family val="2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1" borderId="5" applyNumberFormat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2" borderId="7" applyNumberFormat="0" applyFont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8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1" fillId="0" borderId="0" applyFill="0" applyBorder="0" applyAlignment="0" applyProtection="0"/>
  </cellStyleXfs>
  <cellXfs count="958">
    <xf numFmtId="0" fontId="0" fillId="0" borderId="0" xfId="0" applyAlignment="1">
      <alignment/>
    </xf>
    <xf numFmtId="0" fontId="4" fillId="0" borderId="0" xfId="59" applyFont="1" applyFill="1">
      <alignment/>
      <protection/>
    </xf>
    <xf numFmtId="0" fontId="4" fillId="0" borderId="0" xfId="59" applyFont="1" applyFill="1" applyAlignment="1">
      <alignment horizontal="right" vertical="center" indent="1"/>
      <protection/>
    </xf>
    <xf numFmtId="0" fontId="4" fillId="0" borderId="0" xfId="59" applyFill="1">
      <alignment/>
      <protection/>
    </xf>
    <xf numFmtId="164" fontId="7" fillId="0" borderId="10" xfId="59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59" applyFont="1" applyFill="1" applyBorder="1" applyAlignment="1" applyProtection="1">
      <alignment horizontal="center" vertical="center" wrapText="1"/>
      <protection/>
    </xf>
    <xf numFmtId="0" fontId="9" fillId="0" borderId="12" xfId="59" applyFont="1" applyFill="1" applyBorder="1" applyAlignment="1" applyProtection="1">
      <alignment horizontal="center" vertical="center" wrapText="1"/>
      <protection/>
    </xf>
    <xf numFmtId="0" fontId="9" fillId="0" borderId="13" xfId="59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0" fontId="10" fillId="0" borderId="12" xfId="59" applyFont="1" applyFill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0" fontId="10" fillId="0" borderId="14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>
      <alignment/>
      <protection/>
    </xf>
    <xf numFmtId="0" fontId="10" fillId="0" borderId="15" xfId="59" applyFont="1" applyFill="1" applyBorder="1" applyAlignment="1" applyProtection="1">
      <alignment horizontal="left" vertical="center" wrapText="1" indent="1"/>
      <protection/>
    </xf>
    <xf numFmtId="0" fontId="10" fillId="0" borderId="12" xfId="59" applyFont="1" applyFill="1" applyBorder="1" applyAlignment="1" applyProtection="1">
      <alignment horizontal="left" vertical="center" wrapText="1" indent="1"/>
      <protection/>
    </xf>
    <xf numFmtId="164" fontId="10" fillId="0" borderId="16" xfId="59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59" applyNumberFormat="1" applyFont="1" applyFill="1" applyBorder="1" applyAlignment="1" applyProtection="1">
      <alignment horizontal="right" vertical="center" wrapText="1" indent="1"/>
      <protection/>
    </xf>
    <xf numFmtId="165" fontId="10" fillId="0" borderId="18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>
      <alignment/>
      <protection/>
    </xf>
    <xf numFmtId="0" fontId="10" fillId="0" borderId="11" xfId="59" applyFont="1" applyFill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left" vertical="center" wrapText="1" indent="1"/>
      <protection/>
    </xf>
    <xf numFmtId="164" fontId="10" fillId="0" borderId="19" xfId="59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59" applyNumberFormat="1" applyFont="1" applyFill="1" applyBorder="1" applyAlignment="1" applyProtection="1">
      <alignment horizontal="right" vertical="center" wrapText="1" indent="1"/>
      <protection/>
    </xf>
    <xf numFmtId="165" fontId="10" fillId="0" borderId="14" xfId="59" applyNumberFormat="1" applyFont="1" applyFill="1" applyBorder="1" applyAlignment="1" applyProtection="1">
      <alignment horizontal="right" vertical="center" wrapText="1" indent="1"/>
      <protection/>
    </xf>
    <xf numFmtId="49" fontId="11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13" fillId="0" borderId="21" xfId="0" applyFont="1" applyBorder="1" applyAlignment="1" applyProtection="1">
      <alignment horizontal="left" vertical="center" wrapText="1" indent="1"/>
      <protection/>
    </xf>
    <xf numFmtId="164" fontId="11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164" fontId="11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8" xfId="0" applyFont="1" applyBorder="1" applyAlignment="1" applyProtection="1">
      <alignment horizontal="left" vertical="center" wrapText="1" indent="1"/>
      <protection/>
    </xf>
    <xf numFmtId="164" fontId="10" fillId="0" borderId="13" xfId="59" applyNumberFormat="1" applyFont="1" applyFill="1" applyBorder="1" applyAlignment="1" applyProtection="1">
      <alignment horizontal="right" vertical="center" wrapText="1" indent="1"/>
      <protection/>
    </xf>
    <xf numFmtId="49" fontId="11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1" fillId="0" borderId="21" xfId="59" applyFont="1" applyFill="1" applyBorder="1" applyAlignment="1" applyProtection="1">
      <alignment horizontal="left" vertical="center" wrapText="1" indent="1"/>
      <protection/>
    </xf>
    <xf numFmtId="164" fontId="11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59" applyFont="1" applyFill="1" applyBorder="1" applyAlignment="1" applyProtection="1">
      <alignment horizontal="left" vertical="center" wrapText="1" indent="1"/>
      <protection/>
    </xf>
    <xf numFmtId="164" fontId="11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3" xfId="59" applyNumberFormat="1" applyFont="1" applyFill="1" applyBorder="1" applyAlignment="1" applyProtection="1">
      <alignment horizontal="left" vertical="center" wrapText="1" indent="1"/>
      <protection/>
    </xf>
    <xf numFmtId="0" fontId="11" fillId="0" borderId="34" xfId="59" applyFont="1" applyFill="1" applyBorder="1" applyAlignment="1" applyProtection="1">
      <alignment horizontal="left" vertical="center" wrapText="1" indent="1"/>
      <protection/>
    </xf>
    <xf numFmtId="164" fontId="11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6" xfId="59" applyNumberFormat="1" applyFont="1" applyFill="1" applyBorder="1" applyAlignment="1" applyProtection="1">
      <alignment horizontal="left" vertical="center" wrapText="1" indent="1"/>
      <protection/>
    </xf>
    <xf numFmtId="0" fontId="11" fillId="0" borderId="28" xfId="59" applyFont="1" applyFill="1" applyBorder="1" applyAlignment="1" applyProtection="1">
      <alignment horizontal="left" vertical="center" wrapText="1" indent="1"/>
      <protection/>
    </xf>
    <xf numFmtId="164" fontId="11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40" xfId="59" applyNumberFormat="1" applyFont="1" applyFill="1" applyBorder="1" applyAlignment="1" applyProtection="1">
      <alignment horizontal="left" vertical="center" wrapText="1" indent="1"/>
      <protection/>
    </xf>
    <xf numFmtId="0" fontId="11" fillId="0" borderId="25" xfId="59" applyFont="1" applyFill="1" applyBorder="1" applyAlignment="1" applyProtection="1">
      <alignment horizontal="left" vertical="center" wrapText="1" indent="1"/>
      <protection/>
    </xf>
    <xf numFmtId="164" fontId="11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42" xfId="59" applyNumberFormat="1" applyFont="1" applyFill="1" applyBorder="1" applyAlignment="1" applyProtection="1">
      <alignment horizontal="left" vertical="center" wrapText="1" indent="1"/>
      <protection/>
    </xf>
    <xf numFmtId="164" fontId="11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4" xfId="59" applyFont="1" applyFill="1" applyBorder="1" applyAlignment="1" applyProtection="1">
      <alignment horizontal="left" vertical="center" wrapText="1" indent="1"/>
      <protection/>
    </xf>
    <xf numFmtId="0" fontId="10" fillId="0" borderId="45" xfId="59" applyFont="1" applyFill="1" applyBorder="1" applyAlignment="1" applyProtection="1">
      <alignment horizontal="left" vertical="center" wrapText="1" indent="1"/>
      <protection/>
    </xf>
    <xf numFmtId="49" fontId="11" fillId="0" borderId="46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25" xfId="0" applyFont="1" applyBorder="1" applyAlignment="1" applyProtection="1">
      <alignment horizontal="left" vertical="center" wrapText="1" indent="1"/>
      <protection/>
    </xf>
    <xf numFmtId="164" fontId="15" fillId="0" borderId="47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5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49" fontId="11" fillId="0" borderId="48" xfId="59" applyNumberFormat="1" applyFont="1" applyFill="1" applyBorder="1" applyAlignment="1" applyProtection="1">
      <alignment horizontal="left" vertical="center" wrapText="1" indent="1"/>
      <protection/>
    </xf>
    <xf numFmtId="0" fontId="13" fillId="0" borderId="23" xfId="0" applyFont="1" applyBorder="1" applyAlignment="1" applyProtection="1">
      <alignment horizontal="left" vertical="center" wrapText="1" indent="1"/>
      <protection/>
    </xf>
    <xf numFmtId="0" fontId="14" fillId="0" borderId="23" xfId="0" applyFont="1" applyBorder="1" applyAlignment="1" applyProtection="1">
      <alignment horizontal="left" vertical="center" wrapText="1" indent="1"/>
      <protection/>
    </xf>
    <xf numFmtId="164" fontId="15" fillId="0" borderId="22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23" xfId="0" applyFont="1" applyBorder="1" applyAlignment="1" applyProtection="1">
      <alignment horizontal="left" vertical="center" indent="1"/>
      <protection/>
    </xf>
    <xf numFmtId="49" fontId="11" fillId="0" borderId="49" xfId="59" applyNumberFormat="1" applyFont="1" applyFill="1" applyBorder="1" applyAlignment="1" applyProtection="1">
      <alignment horizontal="left" vertical="center" wrapText="1" indent="1"/>
      <protection/>
    </xf>
    <xf numFmtId="0" fontId="13" fillId="0" borderId="50" xfId="0" applyFont="1" applyBorder="1" applyAlignment="1" applyProtection="1">
      <alignment horizontal="left" vertical="center" indent="1"/>
      <protection/>
    </xf>
    <xf numFmtId="164" fontId="11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0" xfId="0" applyFont="1" applyBorder="1" applyAlignment="1" applyProtection="1">
      <alignment horizontal="left" vertical="center" wrapText="1" indent="1"/>
      <protection/>
    </xf>
    <xf numFmtId="164" fontId="11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0" xfId="0" applyFont="1" applyBorder="1" applyAlignment="1" applyProtection="1">
      <alignment horizontal="left" vertical="center" wrapText="1" indent="1"/>
      <protection/>
    </xf>
    <xf numFmtId="164" fontId="11" fillId="0" borderId="0" xfId="59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8" xfId="0" applyFont="1" applyBorder="1" applyAlignment="1" applyProtection="1">
      <alignment horizontal="left" vertical="center" wrapText="1" indent="1"/>
      <protection/>
    </xf>
    <xf numFmtId="164" fontId="10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59" applyFont="1" applyFill="1">
      <alignment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164" fontId="17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/>
    </xf>
    <xf numFmtId="165" fontId="17" fillId="0" borderId="14" xfId="59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1"/>
      <protection/>
    </xf>
    <xf numFmtId="49" fontId="12" fillId="0" borderId="40" xfId="0" applyNumberFormat="1" applyFont="1" applyBorder="1" applyAlignment="1" applyProtection="1">
      <alignment horizontal="left" vertical="center" wrapText="1" indent="1"/>
      <protection/>
    </xf>
    <xf numFmtId="164" fontId="15" fillId="0" borderId="41" xfId="59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Border="1" applyAlignment="1" applyProtection="1">
      <alignment horizontal="left" vertical="center" wrapText="1" indent="2"/>
      <protection/>
    </xf>
    <xf numFmtId="49" fontId="12" fillId="0" borderId="20" xfId="0" applyNumberFormat="1" applyFont="1" applyBorder="1" applyAlignment="1" applyProtection="1">
      <alignment horizontal="left" vertical="center" wrapText="1" indent="1"/>
      <protection/>
    </xf>
    <xf numFmtId="164" fontId="15" fillId="0" borderId="32" xfId="59" applyNumberFormat="1" applyFont="1" applyFill="1" applyBorder="1" applyAlignment="1" applyProtection="1">
      <alignment horizontal="right" vertical="center" wrapText="1" indent="1"/>
      <protection/>
    </xf>
    <xf numFmtId="165" fontId="15" fillId="0" borderId="27" xfId="59" applyNumberFormat="1" applyFont="1" applyFill="1" applyBorder="1" applyAlignment="1" applyProtection="1">
      <alignment horizontal="right" vertical="center" wrapText="1" indent="1"/>
      <protection/>
    </xf>
    <xf numFmtId="49" fontId="13" fillId="0" borderId="53" xfId="0" applyNumberFormat="1" applyFont="1" applyBorder="1" applyAlignment="1" applyProtection="1">
      <alignment horizontal="left" vertical="center" wrapText="1" indent="2"/>
      <protection/>
    </xf>
    <xf numFmtId="164" fontId="11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19" fillId="0" borderId="36" xfId="0" applyFont="1" applyBorder="1" applyAlignment="1" applyProtection="1">
      <alignment horizontal="left" vertical="center" wrapText="1" indent="1"/>
      <protection/>
    </xf>
    <xf numFmtId="0" fontId="18" fillId="0" borderId="28" xfId="0" applyFont="1" applyBorder="1" applyAlignment="1" applyProtection="1">
      <alignment horizontal="left" vertical="center" wrapText="1" indent="1"/>
      <protection/>
    </xf>
    <xf numFmtId="164" fontId="9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12" xfId="59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10" xfId="59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0" xfId="59" applyFill="1" applyAlignment="1">
      <alignment/>
      <protection/>
    </xf>
    <xf numFmtId="0" fontId="10" fillId="0" borderId="17" xfId="59" applyFont="1" applyFill="1" applyBorder="1" applyAlignment="1" applyProtection="1">
      <alignment vertical="center" wrapText="1"/>
      <protection/>
    </xf>
    <xf numFmtId="0" fontId="11" fillId="0" borderId="56" xfId="59" applyFont="1" applyFill="1" applyBorder="1" applyAlignment="1" applyProtection="1">
      <alignment horizontal="left" vertical="center" wrapText="1" indent="1"/>
      <protection/>
    </xf>
    <xf numFmtId="0" fontId="11" fillId="0" borderId="0" xfId="59" applyFont="1" applyFill="1" applyBorder="1" applyAlignment="1" applyProtection="1">
      <alignment horizontal="left" vertical="center" wrapText="1" indent="1"/>
      <protection/>
    </xf>
    <xf numFmtId="0" fontId="11" fillId="0" borderId="23" xfId="59" applyFont="1" applyFill="1" applyBorder="1" applyAlignment="1" applyProtection="1">
      <alignment horizontal="left" indent="6"/>
      <protection/>
    </xf>
    <xf numFmtId="0" fontId="11" fillId="0" borderId="23" xfId="59" applyFont="1" applyFill="1" applyBorder="1" applyAlignment="1" applyProtection="1">
      <alignment horizontal="left" vertical="center" wrapText="1" indent="6"/>
      <protection/>
    </xf>
    <xf numFmtId="0" fontId="11" fillId="0" borderId="44" xfId="59" applyFont="1" applyFill="1" applyBorder="1" applyAlignment="1" applyProtection="1">
      <alignment horizontal="left" vertical="center" wrapText="1" indent="6"/>
      <protection/>
    </xf>
    <xf numFmtId="49" fontId="11" fillId="0" borderId="53" xfId="59" applyNumberFormat="1" applyFont="1" applyFill="1" applyBorder="1" applyAlignment="1" applyProtection="1">
      <alignment horizontal="left" vertical="center" wrapText="1" indent="1"/>
      <protection/>
    </xf>
    <xf numFmtId="0" fontId="11" fillId="0" borderId="50" xfId="59" applyFont="1" applyFill="1" applyBorder="1" applyAlignment="1" applyProtection="1">
      <alignment horizontal="left" vertical="center" wrapText="1" indent="6"/>
      <protection/>
    </xf>
    <xf numFmtId="0" fontId="10" fillId="0" borderId="12" xfId="59" applyFont="1" applyFill="1" applyBorder="1" applyAlignment="1" applyProtection="1">
      <alignment vertical="center" wrapText="1"/>
      <protection/>
    </xf>
    <xf numFmtId="0" fontId="13" fillId="0" borderId="23" xfId="0" applyFont="1" applyBorder="1" applyAlignment="1" applyProtection="1">
      <alignment horizontal="left" vertical="center" wrapText="1" indent="6"/>
      <protection/>
    </xf>
    <xf numFmtId="0" fontId="13" fillId="0" borderId="50" xfId="0" applyFont="1" applyBorder="1" applyAlignment="1" applyProtection="1">
      <alignment horizontal="left" vertical="center" wrapText="1" indent="6"/>
      <protection/>
    </xf>
    <xf numFmtId="164" fontId="10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59" applyFill="1" applyAlignment="1">
      <alignment horizontal="left" vertical="center" indent="1"/>
      <protection/>
    </xf>
    <xf numFmtId="0" fontId="10" fillId="0" borderId="33" xfId="59" applyFont="1" applyFill="1" applyBorder="1" applyAlignment="1" applyProtection="1">
      <alignment horizontal="left" vertical="center" wrapText="1" indent="1"/>
      <protection/>
    </xf>
    <xf numFmtId="0" fontId="17" fillId="0" borderId="34" xfId="59" applyFont="1" applyFill="1" applyBorder="1" applyAlignment="1" applyProtection="1">
      <alignment horizontal="left" vertical="center" wrapText="1" indent="1"/>
      <protection/>
    </xf>
    <xf numFmtId="49" fontId="14" fillId="0" borderId="11" xfId="0" applyNumberFormat="1" applyFont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164" fontId="15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59" applyNumberFormat="1" applyFont="1" applyFill="1" applyBorder="1" applyAlignment="1" applyProtection="1">
      <alignment horizontal="right" vertical="center" wrapText="1" indent="1"/>
      <protection/>
    </xf>
    <xf numFmtId="165" fontId="15" fillId="0" borderId="14" xfId="59" applyNumberFormat="1" applyFont="1" applyFill="1" applyBorder="1" applyAlignment="1" applyProtection="1">
      <alignment horizontal="right" vertical="center" wrapText="1" indent="1"/>
      <protection/>
    </xf>
    <xf numFmtId="49" fontId="13" fillId="0" borderId="40" xfId="0" applyNumberFormat="1" applyFont="1" applyBorder="1" applyAlignment="1" applyProtection="1">
      <alignment horizontal="left" vertical="center" wrapText="1" indent="2"/>
      <protection/>
    </xf>
    <xf numFmtId="0" fontId="13" fillId="0" borderId="41" xfId="0" applyFont="1" applyBorder="1" applyAlignment="1" applyProtection="1">
      <alignment horizontal="right" vertical="center" wrapText="1" indent="1"/>
      <protection locked="0"/>
    </xf>
    <xf numFmtId="0" fontId="13" fillId="0" borderId="25" xfId="0" applyFont="1" applyBorder="1" applyAlignment="1" applyProtection="1">
      <alignment horizontal="right" vertical="center" wrapText="1" indent="1"/>
      <protection locked="0"/>
    </xf>
    <xf numFmtId="165" fontId="13" fillId="0" borderId="26" xfId="0" applyNumberFormat="1" applyFont="1" applyBorder="1" applyAlignment="1" applyProtection="1">
      <alignment horizontal="right" vertical="center" wrapText="1" indent="1"/>
      <protection locked="0"/>
    </xf>
    <xf numFmtId="0" fontId="13" fillId="0" borderId="32" xfId="0" applyFont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right" vertical="center" wrapText="1" indent="1"/>
      <protection locked="0"/>
    </xf>
    <xf numFmtId="165" fontId="13" fillId="0" borderId="27" xfId="0" applyNumberFormat="1" applyFont="1" applyBorder="1" applyAlignment="1" applyProtection="1">
      <alignment horizontal="right" vertical="center" wrapText="1" indent="1"/>
      <protection locked="0"/>
    </xf>
    <xf numFmtId="3" fontId="13" fillId="0" borderId="32" xfId="0" applyNumberFormat="1" applyFont="1" applyBorder="1" applyAlignment="1" applyProtection="1">
      <alignment horizontal="right" vertical="center" wrapText="1" indent="1"/>
      <protection locked="0"/>
    </xf>
    <xf numFmtId="3" fontId="13" fillId="0" borderId="23" xfId="0" applyNumberFormat="1" applyFont="1" applyBorder="1" applyAlignment="1" applyProtection="1">
      <alignment horizontal="right" vertical="center" wrapText="1" indent="1"/>
      <protection locked="0"/>
    </xf>
    <xf numFmtId="49" fontId="13" fillId="0" borderId="42" xfId="0" applyNumberFormat="1" applyFont="1" applyBorder="1" applyAlignment="1" applyProtection="1">
      <alignment horizontal="left" vertical="center" wrapText="1" indent="2"/>
      <protection/>
    </xf>
    <xf numFmtId="0" fontId="13" fillId="0" borderId="44" xfId="0" applyFont="1" applyBorder="1" applyAlignment="1" applyProtection="1">
      <alignment horizontal="left" vertical="center" wrapText="1" indent="1"/>
      <protection/>
    </xf>
    <xf numFmtId="0" fontId="13" fillId="0" borderId="43" xfId="0" applyFont="1" applyBorder="1" applyAlignment="1" applyProtection="1">
      <alignment horizontal="right" vertical="center" wrapText="1" indent="1"/>
      <protection locked="0"/>
    </xf>
    <xf numFmtId="0" fontId="13" fillId="0" borderId="44" xfId="0" applyFont="1" applyBorder="1" applyAlignment="1" applyProtection="1">
      <alignment horizontal="right" vertical="center" wrapText="1" indent="1"/>
      <protection locked="0"/>
    </xf>
    <xf numFmtId="165" fontId="13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Border="1" applyAlignment="1" applyProtection="1">
      <alignment horizontal="right" vertical="center" wrapText="1" indent="1"/>
      <protection/>
    </xf>
    <xf numFmtId="164" fontId="12" fillId="0" borderId="12" xfId="0" applyNumberFormat="1" applyFont="1" applyBorder="1" applyAlignment="1" applyProtection="1">
      <alignment horizontal="right" vertical="center" wrapText="1" indent="1"/>
      <protection/>
    </xf>
    <xf numFmtId="165" fontId="12" fillId="0" borderId="14" xfId="0" applyNumberFormat="1" applyFont="1" applyBorder="1" applyAlignment="1" applyProtection="1">
      <alignment horizontal="right" vertical="center" wrapText="1" indent="1"/>
      <protection/>
    </xf>
    <xf numFmtId="0" fontId="18" fillId="0" borderId="13" xfId="0" applyFont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horizontal="right" vertical="center" wrapText="1" indent="1"/>
      <protection locked="0"/>
    </xf>
    <xf numFmtId="0" fontId="6" fillId="0" borderId="0" xfId="59" applyFont="1" applyFill="1">
      <alignment/>
      <protection/>
    </xf>
    <xf numFmtId="0" fontId="12" fillId="0" borderId="36" xfId="0" applyFont="1" applyBorder="1" applyAlignment="1" applyProtection="1">
      <alignment horizontal="left" vertical="center" wrapText="1" indent="1"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Alignment="1" applyProtection="1">
      <alignment horizontal="right" vertical="center" indent="1"/>
      <protection/>
    </xf>
    <xf numFmtId="0" fontId="4" fillId="0" borderId="57" xfId="59" applyFill="1" applyBorder="1">
      <alignment/>
      <protection/>
    </xf>
    <xf numFmtId="0" fontId="21" fillId="0" borderId="0" xfId="0" applyFont="1" applyBorder="1" applyAlignment="1" applyProtection="1">
      <alignment horizontal="left" wrapText="1" inden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0" fontId="22" fillId="0" borderId="13" xfId="0" applyFont="1" applyBorder="1" applyAlignment="1" applyProtection="1">
      <alignment horizontal="left" vertical="center" wrapText="1" indent="1"/>
      <protection/>
    </xf>
    <xf numFmtId="164" fontId="12" fillId="0" borderId="58" xfId="0" applyNumberFormat="1" applyFont="1" applyBorder="1" applyAlignment="1" applyProtection="1">
      <alignment horizontal="right" vertical="center" wrapText="1" indent="1"/>
      <protection/>
    </xf>
    <xf numFmtId="0" fontId="2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49" fontId="13" fillId="0" borderId="11" xfId="0" applyNumberFormat="1" applyFont="1" applyBorder="1" applyAlignment="1" applyProtection="1">
      <alignment horizontal="left" vertical="center" wrapText="1" indent="1"/>
      <protection/>
    </xf>
    <xf numFmtId="0" fontId="23" fillId="0" borderId="12" xfId="0" applyFont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12" xfId="0" applyFont="1" applyBorder="1" applyAlignment="1" applyProtection="1">
      <alignment horizontal="left" vertical="center" wrapText="1" indent="1"/>
      <protection/>
    </xf>
    <xf numFmtId="0" fontId="13" fillId="0" borderId="13" xfId="0" applyFont="1" applyBorder="1" applyAlignment="1" applyProtection="1">
      <alignment horizontal="right" vertical="center" wrapText="1" indent="1"/>
      <protection/>
    </xf>
    <xf numFmtId="0" fontId="13" fillId="0" borderId="12" xfId="0" applyFont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9" fillId="0" borderId="59" xfId="59" applyFont="1" applyFill="1" applyBorder="1" applyAlignment="1" applyProtection="1">
      <alignment horizontal="center" vertical="center" wrapText="1"/>
      <protection/>
    </xf>
    <xf numFmtId="0" fontId="10" fillId="0" borderId="59" xfId="59" applyFont="1" applyFill="1" applyBorder="1" applyAlignment="1" applyProtection="1">
      <alignment horizontal="center" vertical="center" wrapText="1"/>
      <protection/>
    </xf>
    <xf numFmtId="164" fontId="10" fillId="0" borderId="60" xfId="59" applyNumberFormat="1" applyFont="1" applyFill="1" applyBorder="1" applyAlignment="1" applyProtection="1">
      <alignment horizontal="right" vertical="center" wrapText="1" indent="1"/>
      <protection/>
    </xf>
    <xf numFmtId="164" fontId="11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2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9" xfId="59" applyNumberFormat="1" applyFont="1" applyFill="1" applyBorder="1" applyAlignment="1" applyProtection="1">
      <alignment horizontal="right" vertical="center" wrapText="1" indent="1"/>
      <protection/>
    </xf>
    <xf numFmtId="164" fontId="11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64" xfId="0" applyFont="1" applyBorder="1" applyAlignment="1" applyProtection="1">
      <alignment horizontal="right" vertical="center" wrapText="1" indent="1"/>
      <protection locked="0"/>
    </xf>
    <xf numFmtId="0" fontId="13" fillId="0" borderId="56" xfId="0" applyFont="1" applyBorder="1" applyAlignment="1" applyProtection="1">
      <alignment horizontal="right" vertical="center" wrapText="1" indent="1"/>
      <protection locked="0"/>
    </xf>
    <xf numFmtId="3" fontId="13" fillId="0" borderId="56" xfId="0" applyNumberFormat="1" applyFont="1" applyBorder="1" applyAlignment="1" applyProtection="1">
      <alignment horizontal="right" vertical="center" wrapText="1" indent="1"/>
      <protection locked="0"/>
    </xf>
    <xf numFmtId="0" fontId="13" fillId="0" borderId="62" xfId="0" applyFont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Border="1" applyAlignment="1" applyProtection="1">
      <alignment horizontal="right" vertical="center" wrapText="1" indent="1"/>
      <protection/>
    </xf>
    <xf numFmtId="164" fontId="10" fillId="0" borderId="13" xfId="59" applyNumberFormat="1" applyFont="1" applyFill="1" applyBorder="1" applyAlignment="1" applyProtection="1">
      <alignment vertical="center" wrapText="1"/>
      <protection/>
    </xf>
    <xf numFmtId="164" fontId="25" fillId="0" borderId="17" xfId="59" applyNumberFormat="1" applyFont="1" applyFill="1" applyBorder="1" applyAlignment="1" applyProtection="1">
      <alignment horizontal="right" vertical="center" wrapText="1" indent="1"/>
      <protection/>
    </xf>
    <xf numFmtId="164" fontId="10" fillId="0" borderId="18" xfId="59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10" fillId="0" borderId="14" xfId="59" applyNumberFormat="1" applyFont="1" applyFill="1" applyBorder="1" applyAlignment="1" applyProtection="1">
      <alignment horizontal="right" vertical="center" wrapText="1" indent="1"/>
      <protection/>
    </xf>
    <xf numFmtId="164" fontId="2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28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30" fillId="0" borderId="25" xfId="59" applyNumberFormat="1" applyFont="1" applyFill="1" applyBorder="1" applyAlignment="1" applyProtection="1">
      <alignment horizontal="right" vertical="center" wrapText="1" indent="1"/>
      <protection/>
    </xf>
    <xf numFmtId="165" fontId="10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28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26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1" xfId="0" applyNumberFormat="1" applyFont="1" applyBorder="1" applyAlignment="1" applyProtection="1">
      <alignment horizontal="left" vertical="center" wrapText="1" indent="1"/>
      <protection/>
    </xf>
    <xf numFmtId="164" fontId="10" fillId="0" borderId="5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0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9" applyNumberFormat="1" applyFont="1" applyFill="1" applyBorder="1" applyAlignment="1" applyProtection="1">
      <alignment horizontal="right" vertical="center" wrapText="1" indent="1"/>
      <protection/>
    </xf>
    <xf numFmtId="164" fontId="11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0" applyFont="1" applyBorder="1" applyAlignment="1" applyProtection="1">
      <alignment horizontal="right" vertical="center" wrapText="1" indent="1"/>
      <protection locked="0"/>
    </xf>
    <xf numFmtId="0" fontId="13" fillId="0" borderId="27" xfId="0" applyFont="1" applyBorder="1" applyAlignment="1" applyProtection="1">
      <alignment horizontal="right" vertical="center" wrapText="1" indent="1"/>
      <protection locked="0"/>
    </xf>
    <xf numFmtId="0" fontId="13" fillId="0" borderId="38" xfId="0" applyFont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horizontal="right" vertical="center" wrapText="1" indent="1"/>
      <protection locked="0"/>
    </xf>
    <xf numFmtId="0" fontId="10" fillId="0" borderId="13" xfId="59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right" vertical="center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59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58" xfId="0" applyNumberFormat="1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Alignment="1" applyProtection="1">
      <alignment horizontal="center" vertical="center" wrapText="1"/>
      <protection/>
    </xf>
    <xf numFmtId="164" fontId="10" fillId="0" borderId="65" xfId="0" applyNumberFormat="1" applyFont="1" applyFill="1" applyBorder="1" applyAlignment="1" applyProtection="1">
      <alignment horizontal="center" vertical="center" wrapText="1"/>
      <protection/>
    </xf>
    <xf numFmtId="164" fontId="10" fillId="0" borderId="11" xfId="0" applyNumberFormat="1" applyFont="1" applyFill="1" applyBorder="1" applyAlignment="1" applyProtection="1">
      <alignment horizontal="center" vertical="center" wrapText="1"/>
      <protection/>
    </xf>
    <xf numFmtId="164" fontId="10" fillId="0" borderId="12" xfId="0" applyNumberFormat="1" applyFont="1" applyFill="1" applyBorder="1" applyAlignment="1" applyProtection="1">
      <alignment horizontal="center" vertical="center" wrapText="1"/>
      <protection/>
    </xf>
    <xf numFmtId="164" fontId="10" fillId="0" borderId="59" xfId="0" applyNumberFormat="1" applyFont="1" applyFill="1" applyBorder="1" applyAlignment="1" applyProtection="1">
      <alignment horizontal="center" vertical="center" wrapText="1"/>
      <protection/>
    </xf>
    <xf numFmtId="164" fontId="10" fillId="0" borderId="13" xfId="0" applyNumberFormat="1" applyFont="1" applyFill="1" applyBorder="1" applyAlignment="1" applyProtection="1">
      <alignment horizontal="center" vertical="center" wrapText="1"/>
      <protection/>
    </xf>
    <xf numFmtId="164" fontId="10" fillId="0" borderId="14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/>
    </xf>
    <xf numFmtId="165" fontId="15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15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2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32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3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left" vertical="center" wrapText="1" indent="6"/>
      <protection/>
    </xf>
    <xf numFmtId="164" fontId="11" fillId="0" borderId="20" xfId="0" applyNumberFormat="1" applyFont="1" applyFill="1" applyBorder="1" applyAlignment="1" applyProtection="1">
      <alignment horizontal="left" vertical="center" wrapText="1" indent="3"/>
      <protection/>
    </xf>
    <xf numFmtId="164" fontId="11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7" fillId="0" borderId="0" xfId="0" applyNumberFormat="1" applyFont="1" applyFill="1" applyAlignment="1" applyProtection="1">
      <alignment horizontal="right" wrapText="1"/>
      <protection/>
    </xf>
    <xf numFmtId="164" fontId="32" fillId="0" borderId="0" xfId="0" applyNumberFormat="1" applyFont="1" applyFill="1" applyAlignment="1">
      <alignment horizontal="center" vertical="center" wrapText="1"/>
    </xf>
    <xf numFmtId="164" fontId="10" fillId="0" borderId="36" xfId="0" applyNumberFormat="1" applyFont="1" applyFill="1" applyBorder="1" applyAlignment="1" applyProtection="1">
      <alignment horizontal="center" vertical="center" wrapText="1"/>
      <protection/>
    </xf>
    <xf numFmtId="164" fontId="10" fillId="0" borderId="28" xfId="0" applyNumberFormat="1" applyFont="1" applyFill="1" applyBorder="1" applyAlignment="1" applyProtection="1">
      <alignment horizontal="center" vertical="center" wrapText="1"/>
      <protection/>
    </xf>
    <xf numFmtId="164" fontId="10" fillId="0" borderId="37" xfId="0" applyNumberFormat="1" applyFont="1" applyFill="1" applyBorder="1" applyAlignment="1" applyProtection="1">
      <alignment horizontal="center" vertical="center" wrapText="1"/>
      <protection/>
    </xf>
    <xf numFmtId="164" fontId="10" fillId="0" borderId="72" xfId="0" applyNumberFormat="1" applyFont="1" applyFill="1" applyBorder="1" applyAlignment="1" applyProtection="1">
      <alignment horizontal="center" vertical="center" wrapText="1"/>
      <protection/>
    </xf>
    <xf numFmtId="164" fontId="11" fillId="0" borderId="23" xfId="0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vertical="center" wrapText="1"/>
      <protection locked="0"/>
    </xf>
    <xf numFmtId="164" fontId="11" fillId="0" borderId="32" xfId="0" applyNumberFormat="1" applyFont="1" applyFill="1" applyBorder="1" applyAlignment="1" applyProtection="1">
      <alignment vertical="center" wrapText="1"/>
      <protection locked="0"/>
    </xf>
    <xf numFmtId="164" fontId="11" fillId="0" borderId="70" xfId="0" applyNumberFormat="1" applyFont="1" applyFill="1" applyBorder="1" applyAlignment="1" applyProtection="1">
      <alignment vertical="center" wrapText="1"/>
      <protection/>
    </xf>
    <xf numFmtId="164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1" fillId="33" borderId="32" xfId="0" applyNumberFormat="1" applyFont="1" applyFill="1" applyBorder="1" applyAlignment="1" applyProtection="1">
      <alignment vertical="center" wrapText="1"/>
      <protection locked="0"/>
    </xf>
    <xf numFmtId="164" fontId="11" fillId="0" borderId="44" xfId="0" applyNumberFormat="1" applyFont="1" applyFill="1" applyBorder="1" applyAlignment="1" applyProtection="1">
      <alignment vertical="center" wrapText="1"/>
      <protection locked="0"/>
    </xf>
    <xf numFmtId="1" fontId="11" fillId="0" borderId="44" xfId="0" applyNumberFormat="1" applyFont="1" applyFill="1" applyBorder="1" applyAlignment="1" applyProtection="1">
      <alignment vertical="center" wrapText="1"/>
      <protection locked="0"/>
    </xf>
    <xf numFmtId="164" fontId="11" fillId="0" borderId="43" xfId="0" applyNumberFormat="1" applyFont="1" applyFill="1" applyBorder="1" applyAlignment="1" applyProtection="1">
      <alignment vertical="center" wrapText="1"/>
      <protection locked="0"/>
    </xf>
    <xf numFmtId="164" fontId="11" fillId="0" borderId="73" xfId="0" applyNumberFormat="1" applyFont="1" applyFill="1" applyBorder="1" applyAlignment="1" applyProtection="1">
      <alignment vertical="center" wrapText="1"/>
      <protection/>
    </xf>
    <xf numFmtId="164" fontId="9" fillId="0" borderId="11" xfId="0" applyNumberFormat="1" applyFont="1" applyFill="1" applyBorder="1" applyAlignment="1" applyProtection="1">
      <alignment horizontal="left" vertical="center" wrapText="1"/>
      <protection/>
    </xf>
    <xf numFmtId="164" fontId="10" fillId="0" borderId="12" xfId="0" applyNumberFormat="1" applyFont="1" applyFill="1" applyBorder="1" applyAlignment="1" applyProtection="1">
      <alignment vertical="center" wrapText="1"/>
      <protection/>
    </xf>
    <xf numFmtId="164" fontId="10" fillId="34" borderId="12" xfId="0" applyNumberFormat="1" applyFont="1" applyFill="1" applyBorder="1" applyAlignment="1" applyProtection="1">
      <alignment vertical="center" wrapText="1"/>
      <protection/>
    </xf>
    <xf numFmtId="164" fontId="10" fillId="33" borderId="12" xfId="0" applyNumberFormat="1" applyFont="1" applyFill="1" applyBorder="1" applyAlignment="1" applyProtection="1">
      <alignment vertical="center" wrapText="1"/>
      <protection/>
    </xf>
    <xf numFmtId="164" fontId="10" fillId="0" borderId="58" xfId="0" applyNumberFormat="1" applyFont="1" applyFill="1" applyBorder="1" applyAlignment="1" applyProtection="1">
      <alignment vertical="center" wrapText="1"/>
      <protection/>
    </xf>
    <xf numFmtId="164" fontId="32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 applyProtection="1">
      <alignment horizontal="right" wrapText="1"/>
      <protection/>
    </xf>
    <xf numFmtId="164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33" borderId="23" xfId="0" applyNumberFormat="1" applyFont="1" applyFill="1" applyBorder="1" applyAlignment="1" applyProtection="1">
      <alignment vertical="center" wrapText="1"/>
      <protection locked="0"/>
    </xf>
    <xf numFmtId="1" fontId="5" fillId="0" borderId="23" xfId="0" applyNumberFormat="1" applyFont="1" applyFill="1" applyBorder="1" applyAlignment="1" applyProtection="1">
      <alignment vertical="center" wrapText="1"/>
      <protection locked="0"/>
    </xf>
    <xf numFmtId="164" fontId="5" fillId="0" borderId="23" xfId="0" applyNumberFormat="1" applyFont="1" applyFill="1" applyBorder="1" applyAlignment="1" applyProtection="1">
      <alignment vertical="center" wrapText="1"/>
      <protection locked="0"/>
    </xf>
    <xf numFmtId="164" fontId="5" fillId="0" borderId="32" xfId="0" applyNumberFormat="1" applyFont="1" applyFill="1" applyBorder="1" applyAlignment="1" applyProtection="1">
      <alignment vertical="center" wrapText="1"/>
      <protection locked="0"/>
    </xf>
    <xf numFmtId="164" fontId="5" fillId="0" borderId="70" xfId="0" applyNumberFormat="1" applyFont="1" applyFill="1" applyBorder="1" applyAlignment="1" applyProtection="1">
      <alignment vertical="center" wrapText="1"/>
      <protection/>
    </xf>
    <xf numFmtId="164" fontId="5" fillId="33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33" borderId="32" xfId="0" applyNumberFormat="1" applyFont="1" applyFill="1" applyBorder="1" applyAlignment="1" applyProtection="1">
      <alignment vertical="center" wrapText="1"/>
      <protection locked="0"/>
    </xf>
    <xf numFmtId="164" fontId="5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44" xfId="0" applyNumberFormat="1" applyFont="1" applyFill="1" applyBorder="1" applyAlignment="1" applyProtection="1">
      <alignment vertical="center" wrapText="1"/>
      <protection locked="0"/>
    </xf>
    <xf numFmtId="164" fontId="5" fillId="0" borderId="43" xfId="0" applyNumberFormat="1" applyFont="1" applyFill="1" applyBorder="1" applyAlignment="1" applyProtection="1">
      <alignment vertical="center" wrapText="1"/>
      <protection locked="0"/>
    </xf>
    <xf numFmtId="164" fontId="5" fillId="0" borderId="73" xfId="0" applyNumberFormat="1" applyFont="1" applyFill="1" applyBorder="1" applyAlignment="1" applyProtection="1">
      <alignment vertical="center" wrapText="1"/>
      <protection/>
    </xf>
    <xf numFmtId="164" fontId="9" fillId="0" borderId="12" xfId="0" applyNumberFormat="1" applyFont="1" applyFill="1" applyBorder="1" applyAlignment="1" applyProtection="1">
      <alignment vertical="center" wrapText="1"/>
      <protection/>
    </xf>
    <xf numFmtId="164" fontId="9" fillId="34" borderId="12" xfId="0" applyNumberFormat="1" applyFont="1" applyFill="1" applyBorder="1" applyAlignment="1" applyProtection="1">
      <alignment vertical="center" wrapText="1"/>
      <protection/>
    </xf>
    <xf numFmtId="164" fontId="9" fillId="33" borderId="12" xfId="0" applyNumberFormat="1" applyFont="1" applyFill="1" applyBorder="1" applyAlignment="1" applyProtection="1">
      <alignment vertical="center" wrapText="1"/>
      <protection/>
    </xf>
    <xf numFmtId="164" fontId="9" fillId="0" borderId="5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9" fillId="0" borderId="74" xfId="0" applyFont="1" applyFill="1" applyBorder="1" applyAlignment="1" applyProtection="1">
      <alignment vertical="center"/>
      <protection/>
    </xf>
    <xf numFmtId="0" fontId="9" fillId="0" borderId="63" xfId="0" applyFont="1" applyFill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right" vertical="center" indent="1"/>
      <protection/>
    </xf>
    <xf numFmtId="0" fontId="6" fillId="0" borderId="71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32" fillId="0" borderId="0" xfId="0" applyFont="1" applyFill="1" applyAlignment="1">
      <alignment vertical="center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7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  <protection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164" fontId="9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7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horizontal="left" vertical="center" wrapText="1" indent="1"/>
      <protection/>
    </xf>
    <xf numFmtId="164" fontId="10" fillId="0" borderId="58" xfId="0" applyNumberFormat="1" applyFont="1" applyFill="1" applyBorder="1" applyAlignment="1" applyProtection="1">
      <alignment horizontal="right" vertical="center" wrapText="1" indent="1"/>
      <protection/>
    </xf>
    <xf numFmtId="2" fontId="10" fillId="0" borderId="58" xfId="0" applyNumberFormat="1" applyFont="1" applyFill="1" applyBorder="1" applyAlignment="1">
      <alignment horizontal="center" vertical="center" wrapText="1"/>
    </xf>
    <xf numFmtId="0" fontId="12" fillId="0" borderId="72" xfId="0" applyFont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77" xfId="0" applyFont="1" applyBorder="1" applyAlignment="1" applyProtection="1">
      <alignment horizontal="left" vertical="center" wrapText="1" indent="1"/>
      <protection/>
    </xf>
    <xf numFmtId="0" fontId="11" fillId="0" borderId="7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13" fillId="0" borderId="70" xfId="0" applyFont="1" applyBorder="1" applyAlignment="1" applyProtection="1">
      <alignment horizontal="left" vertical="center" wrapText="1" indent="1"/>
      <protection/>
    </xf>
    <xf numFmtId="0" fontId="13" fillId="0" borderId="71" xfId="0" applyFont="1" applyBorder="1" applyAlignment="1" applyProtection="1">
      <alignment horizontal="left" vertical="center" wrapText="1" inden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164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77" xfId="0" applyFont="1" applyFill="1" applyBorder="1" applyAlignment="1">
      <alignment vertical="center" wrapText="1"/>
    </xf>
    <xf numFmtId="0" fontId="11" fillId="0" borderId="70" xfId="0" applyFont="1" applyFill="1" applyBorder="1" applyAlignment="1">
      <alignment horizontal="center" vertical="center" wrapText="1"/>
    </xf>
    <xf numFmtId="2" fontId="11" fillId="0" borderId="70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164" fontId="11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49" fontId="11" fillId="0" borderId="44" xfId="0" applyNumberFormat="1" applyFont="1" applyFill="1" applyBorder="1" applyAlignment="1" applyProtection="1">
      <alignment horizontal="center" vertical="center" wrapText="1"/>
      <protection/>
    </xf>
    <xf numFmtId="164" fontId="1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3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164" fontId="10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2" fontId="11" fillId="0" borderId="77" xfId="0" applyNumberFormat="1" applyFont="1" applyFill="1" applyBorder="1" applyAlignment="1">
      <alignment horizontal="center" vertical="center" wrapText="1"/>
    </xf>
    <xf numFmtId="0" fontId="34" fillId="0" borderId="70" xfId="0" applyFont="1" applyFill="1" applyBorder="1" applyAlignment="1">
      <alignment vertical="center" wrapText="1"/>
    </xf>
    <xf numFmtId="0" fontId="13" fillId="0" borderId="73" xfId="0" applyFont="1" applyBorder="1" applyAlignment="1" applyProtection="1">
      <alignment horizontal="left" vertical="center" wrapText="1" indent="1"/>
      <protection/>
    </xf>
    <xf numFmtId="0" fontId="34" fillId="0" borderId="73" xfId="0" applyFont="1" applyFill="1" applyBorder="1" applyAlignment="1">
      <alignment vertical="center" wrapText="1"/>
    </xf>
    <xf numFmtId="49" fontId="11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77" xfId="0" applyFont="1" applyBorder="1" applyAlignment="1" applyProtection="1">
      <alignment horizontal="left" vertical="center" wrapText="1" inden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2" fontId="15" fillId="0" borderId="77" xfId="0" applyNumberFormat="1" applyFont="1" applyFill="1" applyBorder="1" applyAlignment="1">
      <alignment horizontal="center" vertical="center" wrapText="1"/>
    </xf>
    <xf numFmtId="49" fontId="11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70" xfId="0" applyFont="1" applyBorder="1" applyAlignment="1" applyProtection="1">
      <alignment horizontal="left" vertical="center" wrapText="1" indent="1"/>
      <protection/>
    </xf>
    <xf numFmtId="164" fontId="15" fillId="0" borderId="7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/>
    </xf>
    <xf numFmtId="49" fontId="11" fillId="0" borderId="50" xfId="59" applyNumberFormat="1" applyFont="1" applyFill="1" applyBorder="1" applyAlignment="1" applyProtection="1">
      <alignment horizontal="left" vertical="center" wrapText="1" indent="1"/>
      <protection/>
    </xf>
    <xf numFmtId="164" fontId="11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2" fontId="15" fillId="0" borderId="58" xfId="0" applyNumberFormat="1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vertical="center" wrapText="1"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164" fontId="11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77" xfId="0" applyFont="1" applyFill="1" applyBorder="1" applyAlignment="1">
      <alignment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8" xfId="0" applyNumberFormat="1" applyFont="1" applyFill="1" applyBorder="1" applyAlignment="1" applyProtection="1">
      <alignment horizontal="right" vertical="center" wrapText="1" indent="1"/>
      <protection/>
    </xf>
    <xf numFmtId="49" fontId="10" fillId="0" borderId="12" xfId="59" applyNumberFormat="1" applyFont="1" applyFill="1" applyBorder="1" applyAlignment="1" applyProtection="1">
      <alignment horizontal="left" vertical="center" wrapText="1" indent="1"/>
      <protection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58" xfId="0" applyFont="1" applyFill="1" applyBorder="1" applyAlignment="1">
      <alignment vertical="center" wrapText="1"/>
    </xf>
    <xf numFmtId="0" fontId="13" fillId="0" borderId="24" xfId="0" applyFont="1" applyBorder="1" applyAlignment="1" applyProtection="1">
      <alignment horizontal="left" vertical="center" wrapText="1" indent="1"/>
      <protection/>
    </xf>
    <xf numFmtId="164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72" xfId="0" applyFont="1" applyBorder="1" applyAlignment="1" applyProtection="1">
      <alignment horizontal="left" vertical="center" wrapText="1" indent="1"/>
      <protection/>
    </xf>
    <xf numFmtId="0" fontId="33" fillId="0" borderId="73" xfId="0" applyFont="1" applyFill="1" applyBorder="1" applyAlignment="1">
      <alignment vertical="center" wrapText="1"/>
    </xf>
    <xf numFmtId="0" fontId="12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wrapText="1"/>
      <protection/>
    </xf>
    <xf numFmtId="0" fontId="18" fillId="0" borderId="58" xfId="0" applyFont="1" applyBorder="1" applyAlignment="1" applyProtection="1">
      <alignment horizontal="left" vertical="center" wrapText="1" inden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>
      <alignment horizontal="center" vertical="center" wrapText="1"/>
    </xf>
    <xf numFmtId="2" fontId="10" fillId="0" borderId="58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49" fontId="11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11" fillId="0" borderId="24" xfId="59" applyFont="1" applyFill="1" applyBorder="1" applyAlignment="1" applyProtection="1">
      <alignment horizontal="left" vertical="center" wrapText="1" indent="1"/>
      <protection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2" fontId="11" fillId="0" borderId="77" xfId="0" applyNumberFormat="1" applyFont="1" applyFill="1" applyBorder="1" applyAlignment="1">
      <alignment horizontal="right" vertical="center" wrapText="1"/>
    </xf>
    <xf numFmtId="0" fontId="11" fillId="0" borderId="70" xfId="59" applyFont="1" applyFill="1" applyBorder="1" applyAlignment="1" applyProtection="1">
      <alignment horizontal="left" vertical="center" wrapText="1" indent="1"/>
      <protection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2" fontId="11" fillId="0" borderId="70" xfId="0" applyNumberFormat="1" applyFont="1" applyFill="1" applyBorder="1" applyAlignment="1">
      <alignment vertical="center" wrapText="1"/>
    </xf>
    <xf numFmtId="0" fontId="11" fillId="0" borderId="70" xfId="59" applyFont="1" applyFill="1" applyBorder="1" applyAlignment="1" applyProtection="1">
      <alignment horizontal="left" indent="7"/>
      <protection/>
    </xf>
    <xf numFmtId="0" fontId="13" fillId="0" borderId="70" xfId="0" applyFont="1" applyBorder="1" applyAlignment="1" applyProtection="1">
      <alignment horizontal="left" vertical="center" wrapText="1" indent="6"/>
      <protection/>
    </xf>
    <xf numFmtId="0" fontId="0" fillId="0" borderId="70" xfId="0" applyFill="1" applyBorder="1" applyAlignment="1">
      <alignment vertical="center" wrapText="1"/>
    </xf>
    <xf numFmtId="0" fontId="11" fillId="0" borderId="77" xfId="59" applyFont="1" applyFill="1" applyBorder="1" applyAlignment="1" applyProtection="1">
      <alignment horizontal="left" vertical="center" wrapText="1" indent="6"/>
      <protection/>
    </xf>
    <xf numFmtId="0" fontId="11" fillId="0" borderId="70" xfId="59" applyFont="1" applyFill="1" applyBorder="1" applyAlignment="1" applyProtection="1">
      <alignment horizontal="left" vertical="center" wrapText="1" indent="6"/>
      <protection/>
    </xf>
    <xf numFmtId="49" fontId="11" fillId="0" borderId="44" xfId="59" applyNumberFormat="1" applyFont="1" applyFill="1" applyBorder="1" applyAlignment="1" applyProtection="1">
      <alignment horizontal="left" vertical="center" wrapText="1" indent="1"/>
      <protection/>
    </xf>
    <xf numFmtId="0" fontId="11" fillId="0" borderId="71" xfId="59" applyFont="1" applyFill="1" applyBorder="1" applyAlignment="1" applyProtection="1">
      <alignment horizontal="left" vertical="center" wrapText="1" indent="6"/>
      <protection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3" xfId="0" applyFill="1" applyBorder="1" applyAlignment="1">
      <alignment vertical="center" wrapText="1"/>
    </xf>
    <xf numFmtId="0" fontId="10" fillId="0" borderId="58" xfId="59" applyFont="1" applyFill="1" applyBorder="1" applyAlignment="1" applyProtection="1">
      <alignment horizontal="left" vertical="center" wrapText="1" indent="1"/>
      <protection/>
    </xf>
    <xf numFmtId="2" fontId="11" fillId="0" borderId="77" xfId="0" applyNumberFormat="1" applyFont="1" applyFill="1" applyBorder="1" applyAlignment="1">
      <alignment vertical="center" wrapText="1"/>
    </xf>
    <xf numFmtId="0" fontId="31" fillId="0" borderId="70" xfId="0" applyFont="1" applyFill="1" applyBorder="1" applyAlignment="1">
      <alignment vertical="center" wrapText="1"/>
    </xf>
    <xf numFmtId="166" fontId="0" fillId="0" borderId="0" xfId="0" applyNumberFormat="1" applyFill="1" applyAlignment="1">
      <alignment vertical="center" wrapText="1"/>
    </xf>
    <xf numFmtId="0" fontId="13" fillId="0" borderId="71" xfId="0" applyFont="1" applyBorder="1" applyAlignment="1" applyProtection="1">
      <alignment horizontal="left" vertical="center" wrapText="1" indent="6"/>
      <protection/>
    </xf>
    <xf numFmtId="0" fontId="10" fillId="0" borderId="17" xfId="59" applyFont="1" applyFill="1" applyBorder="1" applyAlignment="1" applyProtection="1">
      <alignment horizontal="left" vertical="center" wrapText="1" indent="1"/>
      <protection/>
    </xf>
    <xf numFmtId="0" fontId="12" fillId="0" borderId="52" xfId="0" applyFont="1" applyBorder="1" applyAlignment="1" applyProtection="1">
      <alignment horizontal="left" vertical="center" wrapText="1" indent="1"/>
      <protection/>
    </xf>
    <xf numFmtId="164" fontId="10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8" xfId="0" applyFill="1" applyBorder="1" applyAlignment="1">
      <alignment vertical="center" wrapText="1"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31" fillId="0" borderId="77" xfId="0" applyFont="1" applyFill="1" applyBorder="1" applyAlignment="1">
      <alignment vertical="center" wrapText="1"/>
    </xf>
    <xf numFmtId="0" fontId="13" fillId="0" borderId="55" xfId="0" applyFont="1" applyBorder="1" applyAlignment="1" applyProtection="1">
      <alignment horizontal="left" vertical="center" wrapText="1" indent="1"/>
      <protection/>
    </xf>
    <xf numFmtId="0" fontId="31" fillId="0" borderId="73" xfId="0" applyFont="1" applyFill="1" applyBorder="1" applyAlignment="1">
      <alignment vertical="center" wrapText="1"/>
    </xf>
    <xf numFmtId="0" fontId="10" fillId="0" borderId="0" xfId="0" applyFont="1" applyFill="1" applyAlignment="1" applyProtection="1">
      <alignment horizontal="center" vertical="center" wrapText="1"/>
      <protection/>
    </xf>
    <xf numFmtId="0" fontId="31" fillId="0" borderId="12" xfId="0" applyFont="1" applyFill="1" applyBorder="1" applyAlignment="1" applyProtection="1">
      <alignment vertical="center" wrapText="1"/>
      <protection/>
    </xf>
    <xf numFmtId="164" fontId="10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58" xfId="0" applyFont="1" applyFill="1" applyBorder="1" applyAlignment="1">
      <alignment vertical="center" wrapText="1"/>
    </xf>
    <xf numFmtId="49" fontId="11" fillId="0" borderId="12" xfId="59" applyNumberFormat="1" applyFont="1" applyFill="1" applyBorder="1" applyAlignment="1" applyProtection="1">
      <alignment horizontal="left" vertical="center" wrapText="1" indent="1"/>
      <protection/>
    </xf>
    <xf numFmtId="0" fontId="12" fillId="0" borderId="76" xfId="0" applyFont="1" applyBorder="1" applyAlignment="1" applyProtection="1">
      <alignment horizontal="left" vertical="center" wrapText="1" indent="1"/>
      <protection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/>
    </xf>
    <xf numFmtId="2" fontId="17" fillId="0" borderId="58" xfId="0" applyNumberFormat="1" applyFont="1" applyFill="1" applyBorder="1" applyAlignment="1">
      <alignment vertical="center" wrapText="1"/>
    </xf>
    <xf numFmtId="0" fontId="32" fillId="0" borderId="11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32" fillId="0" borderId="59" xfId="0" applyFont="1" applyFill="1" applyBorder="1" applyAlignment="1" applyProtection="1">
      <alignment vertical="center" wrapText="1"/>
      <protection/>
    </xf>
    <xf numFmtId="3" fontId="3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2" fillId="35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49" fontId="9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164" fontId="9" fillId="0" borderId="51" xfId="0" applyNumberFormat="1" applyFont="1" applyFill="1" applyBorder="1" applyAlignment="1" applyProtection="1">
      <alignment horizontal="center" vertical="center" wrapText="1"/>
      <protection/>
    </xf>
    <xf numFmtId="164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left" vertical="center" wrapText="1" indent="1"/>
      <protection/>
    </xf>
    <xf numFmtId="0" fontId="33" fillId="0" borderId="14" xfId="0" applyFont="1" applyFill="1" applyBorder="1" applyAlignment="1">
      <alignment vertical="center" wrapTex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6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4" fillId="0" borderId="27" xfId="0" applyFont="1" applyFill="1" applyBorder="1" applyAlignment="1">
      <alignment vertical="center" wrapText="1"/>
    </xf>
    <xf numFmtId="0" fontId="34" fillId="0" borderId="38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49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49" fontId="11" fillId="0" borderId="25" xfId="0" applyNumberFormat="1" applyFont="1" applyFill="1" applyBorder="1" applyAlignment="1" applyProtection="1">
      <alignment horizontal="center" vertical="center" wrapText="1"/>
      <protection/>
    </xf>
    <xf numFmtId="164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10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/>
    </xf>
    <xf numFmtId="2" fontId="10" fillId="0" borderId="14" xfId="0" applyNumberFormat="1" applyFont="1" applyFill="1" applyBorder="1" applyAlignment="1">
      <alignment vertical="center" wrapText="1"/>
    </xf>
    <xf numFmtId="0" fontId="34" fillId="0" borderId="53" xfId="0" applyFont="1" applyFill="1" applyBorder="1" applyAlignment="1" applyProtection="1">
      <alignment vertical="center" wrapText="1"/>
      <protection/>
    </xf>
    <xf numFmtId="0" fontId="11" fillId="0" borderId="50" xfId="59" applyFont="1" applyFill="1" applyBorder="1" applyAlignment="1" applyProtection="1">
      <alignment horizontal="left" vertical="center" wrapText="1" indent="1"/>
      <protection/>
    </xf>
    <xf numFmtId="2" fontId="11" fillId="0" borderId="38" xfId="0" applyNumberFormat="1" applyFont="1" applyFill="1" applyBorder="1" applyAlignment="1">
      <alignment vertical="center" wrapText="1"/>
    </xf>
    <xf numFmtId="0" fontId="35" fillId="0" borderId="59" xfId="0" applyFont="1" applyBorder="1" applyAlignment="1" applyProtection="1">
      <alignment horizontal="center" wrapText="1"/>
      <protection/>
    </xf>
    <xf numFmtId="0" fontId="10" fillId="0" borderId="59" xfId="59" applyFont="1" applyFill="1" applyBorder="1" applyAlignment="1" applyProtection="1">
      <alignment horizontal="left" vertical="center" wrapText="1" indent="1"/>
      <protection/>
    </xf>
    <xf numFmtId="0" fontId="36" fillId="0" borderId="59" xfId="0" applyFont="1" applyBorder="1" applyAlignment="1" applyProtection="1">
      <alignment horizontal="center" wrapText="1"/>
      <protection/>
    </xf>
    <xf numFmtId="0" fontId="37" fillId="0" borderId="59" xfId="0" applyFont="1" applyBorder="1" applyAlignment="1" applyProtection="1">
      <alignment horizontal="left" wrapText="1" indent="1"/>
      <protection/>
    </xf>
    <xf numFmtId="0" fontId="34" fillId="0" borderId="78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vertical="center" wrapText="1"/>
    </xf>
    <xf numFmtId="2" fontId="11" fillId="0" borderId="27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1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9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19" xfId="0" applyFill="1" applyBorder="1" applyAlignment="1" applyProtection="1">
      <alignment horizontal="right" vertical="center" wrapText="1" indent="1"/>
      <protection/>
    </xf>
    <xf numFmtId="0" fontId="0" fillId="0" borderId="19" xfId="0" applyFill="1" applyBorder="1" applyAlignment="1">
      <alignment vertical="center" wrapText="1"/>
    </xf>
    <xf numFmtId="3" fontId="3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55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2" fontId="38" fillId="0" borderId="58" xfId="0" applyNumberFormat="1" applyFont="1" applyFill="1" applyBorder="1" applyAlignment="1">
      <alignment vertical="center" wrapText="1"/>
    </xf>
    <xf numFmtId="164" fontId="11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70" xfId="0" applyFont="1" applyFill="1" applyBorder="1" applyAlignment="1">
      <alignment vertical="center" wrapText="1"/>
    </xf>
    <xf numFmtId="2" fontId="34" fillId="0" borderId="7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2" fontId="0" fillId="0" borderId="73" xfId="0" applyNumberFormat="1" applyFill="1" applyBorder="1" applyAlignment="1">
      <alignment vertical="center" wrapText="1"/>
    </xf>
    <xf numFmtId="2" fontId="32" fillId="0" borderId="58" xfId="0" applyNumberFormat="1" applyFont="1" applyFill="1" applyBorder="1" applyAlignment="1">
      <alignment vertical="center" wrapText="1"/>
    </xf>
    <xf numFmtId="0" fontId="0" fillId="0" borderId="78" xfId="0" applyFill="1" applyBorder="1" applyAlignment="1">
      <alignment vertical="center" wrapText="1"/>
    </xf>
    <xf numFmtId="2" fontId="0" fillId="0" borderId="77" xfId="0" applyNumberFormat="1" applyFill="1" applyBorder="1" applyAlignment="1">
      <alignment vertical="center" wrapText="1"/>
    </xf>
    <xf numFmtId="2" fontId="0" fillId="0" borderId="70" xfId="0" applyNumberFormat="1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right" vertical="center" wrapText="1" indent="1"/>
      <protection/>
    </xf>
    <xf numFmtId="0" fontId="0" fillId="0" borderId="0" xfId="0" applyFill="1" applyBorder="1" applyAlignment="1">
      <alignment vertical="center" wrapText="1"/>
    </xf>
    <xf numFmtId="3" fontId="3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8" xfId="0" applyFont="1" applyFill="1" applyBorder="1" applyAlignment="1">
      <alignment vertical="center" wrapText="1"/>
    </xf>
    <xf numFmtId="49" fontId="9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32" fillId="0" borderId="17" xfId="0" applyFont="1" applyBorder="1" applyAlignment="1" applyProtection="1">
      <alignment horizontal="center" vertical="center"/>
      <protection/>
    </xf>
    <xf numFmtId="164" fontId="9" fillId="0" borderId="60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righ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 locked="0"/>
    </xf>
    <xf numFmtId="3" fontId="11" fillId="0" borderId="30" xfId="0" applyNumberFormat="1" applyFont="1" applyBorder="1" applyAlignment="1" applyProtection="1">
      <alignment horizontal="right" vertical="center" indent="1"/>
      <protection locked="0"/>
    </xf>
    <xf numFmtId="2" fontId="0" fillId="0" borderId="24" xfId="0" applyNumberFormat="1" applyBorder="1" applyAlignment="1">
      <alignment/>
    </xf>
    <xf numFmtId="0" fontId="11" fillId="0" borderId="20" xfId="0" applyFont="1" applyBorder="1" applyAlignment="1" applyProtection="1">
      <alignment horizontal="right" vertical="center" indent="1"/>
      <protection/>
    </xf>
    <xf numFmtId="0" fontId="11" fillId="0" borderId="23" xfId="0" applyFont="1" applyBorder="1" applyAlignment="1" applyProtection="1">
      <alignment horizontal="left" vertical="center" indent="1"/>
      <protection locked="0"/>
    </xf>
    <xf numFmtId="3" fontId="11" fillId="0" borderId="32" xfId="0" applyNumberFormat="1" applyFont="1" applyBorder="1" applyAlignment="1" applyProtection="1">
      <alignment horizontal="right" vertical="center" indent="1"/>
      <protection locked="0"/>
    </xf>
    <xf numFmtId="2" fontId="0" fillId="0" borderId="70" xfId="0" applyNumberFormat="1" applyBorder="1" applyAlignment="1">
      <alignment/>
    </xf>
    <xf numFmtId="3" fontId="11" fillId="0" borderId="32" xfId="0" applyNumberFormat="1" applyFont="1" applyFill="1" applyBorder="1" applyAlignment="1" applyProtection="1">
      <alignment horizontal="right" vertical="center" indent="1"/>
      <protection locked="0"/>
    </xf>
    <xf numFmtId="2" fontId="0" fillId="0" borderId="77" xfId="0" applyNumberFormat="1" applyBorder="1" applyAlignment="1">
      <alignment/>
    </xf>
    <xf numFmtId="0" fontId="11" fillId="0" borderId="32" xfId="0" applyFont="1" applyBorder="1" applyAlignment="1" applyProtection="1">
      <alignment horizontal="left" vertical="center" indent="1"/>
      <protection locked="0"/>
    </xf>
    <xf numFmtId="3" fontId="11" fillId="0" borderId="70" xfId="0" applyNumberFormat="1" applyFont="1" applyBorder="1" applyAlignment="1" applyProtection="1">
      <alignment horizontal="right" vertical="center" indent="1"/>
      <protection locked="0"/>
    </xf>
    <xf numFmtId="0" fontId="11" fillId="0" borderId="43" xfId="0" applyFont="1" applyBorder="1" applyAlignment="1" applyProtection="1">
      <alignment horizontal="left" vertical="center" indent="1"/>
      <protection locked="0"/>
    </xf>
    <xf numFmtId="3" fontId="11" fillId="0" borderId="23" xfId="0" applyNumberFormat="1" applyFont="1" applyBorder="1" applyAlignment="1" applyProtection="1">
      <alignment horizontal="right" vertical="center"/>
      <protection locked="0"/>
    </xf>
    <xf numFmtId="3" fontId="11" fillId="0" borderId="32" xfId="0" applyNumberFormat="1" applyFont="1" applyBorder="1" applyAlignment="1" applyProtection="1">
      <alignment horizontal="right" vertical="center"/>
      <protection locked="0"/>
    </xf>
    <xf numFmtId="164" fontId="0" fillId="36" borderId="65" xfId="0" applyNumberFormat="1" applyFont="1" applyFill="1" applyBorder="1" applyAlignment="1" applyProtection="1">
      <alignment horizontal="left" vertical="center" wrapText="1" indent="2"/>
      <protection/>
    </xf>
    <xf numFmtId="164" fontId="32" fillId="33" borderId="14" xfId="0" applyNumberFormat="1" applyFont="1" applyFill="1" applyBorder="1" applyAlignment="1" applyProtection="1">
      <alignment horizontal="right" vertical="center" wrapText="1" indent="2"/>
      <protection/>
    </xf>
    <xf numFmtId="4" fontId="32" fillId="0" borderId="58" xfId="0" applyNumberFormat="1" applyFont="1" applyFill="1" applyBorder="1" applyAlignment="1" applyProtection="1">
      <alignment horizontal="right" vertical="center" indent="1"/>
      <protection/>
    </xf>
    <xf numFmtId="3" fontId="18" fillId="0" borderId="12" xfId="0" applyNumberFormat="1" applyFont="1" applyBorder="1" applyAlignment="1" applyProtection="1">
      <alignment horizontal="right" vertical="center" wrapText="1" indent="1"/>
      <protection locked="0"/>
    </xf>
    <xf numFmtId="3" fontId="18" fillId="0" borderId="59" xfId="0" applyNumberFormat="1" applyFont="1" applyBorder="1" applyAlignment="1" applyProtection="1">
      <alignment horizontal="right" vertical="center" wrapText="1" indent="1"/>
      <protection locked="0"/>
    </xf>
    <xf numFmtId="2" fontId="1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8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0" fontId="41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9" fillId="0" borderId="82" xfId="60" applyFont="1" applyFill="1" applyBorder="1" applyAlignment="1">
      <alignment horizontal="center" vertical="center" wrapText="1"/>
      <protection/>
    </xf>
    <xf numFmtId="0" fontId="10" fillId="0" borderId="82" xfId="60" applyFont="1" applyFill="1" applyBorder="1" applyAlignment="1">
      <alignment horizontal="center" vertical="center" wrapText="1"/>
      <protection/>
    </xf>
    <xf numFmtId="0" fontId="10" fillId="0" borderId="83" xfId="60" applyFont="1" applyFill="1" applyBorder="1" applyAlignment="1">
      <alignment horizontal="center" vertical="center" wrapText="1"/>
      <protection/>
    </xf>
    <xf numFmtId="0" fontId="40" fillId="0" borderId="0" xfId="60" applyFill="1">
      <alignment/>
      <protection/>
    </xf>
    <xf numFmtId="170" fontId="10" fillId="0" borderId="84" xfId="60" applyNumberFormat="1" applyFont="1" applyFill="1" applyBorder="1" applyAlignment="1">
      <alignment horizontal="left" vertical="center" indent="1"/>
      <protection/>
    </xf>
    <xf numFmtId="0" fontId="10" fillId="0" borderId="12" xfId="60" applyFont="1" applyFill="1" applyBorder="1" applyAlignment="1">
      <alignment horizontal="left" vertical="center" indent="1"/>
      <protection/>
    </xf>
    <xf numFmtId="171" fontId="10" fillId="0" borderId="11" xfId="60" applyNumberFormat="1" applyFont="1" applyFill="1" applyBorder="1" applyAlignment="1">
      <alignment horizontal="right" vertical="center"/>
      <protection/>
    </xf>
    <xf numFmtId="171" fontId="10" fillId="0" borderId="12" xfId="60" applyNumberFormat="1" applyFont="1" applyFill="1" applyBorder="1" applyAlignment="1">
      <alignment vertical="center"/>
      <protection/>
    </xf>
    <xf numFmtId="171" fontId="10" fillId="0" borderId="12" xfId="60" applyNumberFormat="1" applyFont="1" applyFill="1" applyBorder="1" applyAlignment="1">
      <alignment horizontal="right" vertical="center"/>
      <protection/>
    </xf>
    <xf numFmtId="171" fontId="10" fillId="0" borderId="85" xfId="60" applyNumberFormat="1" applyFont="1" applyFill="1" applyBorder="1" applyAlignment="1">
      <alignment vertical="center"/>
      <protection/>
    </xf>
    <xf numFmtId="0" fontId="42" fillId="0" borderId="0" xfId="60" applyFont="1" applyFill="1" applyAlignment="1">
      <alignment vertical="center"/>
      <protection/>
    </xf>
    <xf numFmtId="170" fontId="11" fillId="0" borderId="86" xfId="60" applyNumberFormat="1" applyFont="1" applyFill="1" applyBorder="1" applyAlignment="1">
      <alignment horizontal="left" indent="1"/>
      <protection/>
    </xf>
    <xf numFmtId="0" fontId="11" fillId="0" borderId="21" xfId="60" applyFont="1" applyFill="1" applyBorder="1" applyAlignment="1">
      <alignment horizontal="left" indent="3"/>
      <protection/>
    </xf>
    <xf numFmtId="171" fontId="11" fillId="0" borderId="29" xfId="42" applyNumberFormat="1" applyFont="1" applyFill="1" applyBorder="1" applyAlignment="1" applyProtection="1">
      <alignment horizontal="right"/>
      <protection locked="0"/>
    </xf>
    <xf numFmtId="171" fontId="11" fillId="0" borderId="21" xfId="42" applyNumberFormat="1" applyFont="1" applyFill="1" applyBorder="1" applyAlignment="1" applyProtection="1">
      <alignment vertical="center"/>
      <protection locked="0"/>
    </xf>
    <xf numFmtId="171" fontId="11" fillId="0" borderId="21" xfId="60" applyNumberFormat="1" applyFont="1" applyFill="1" applyBorder="1">
      <alignment/>
      <protection/>
    </xf>
    <xf numFmtId="171" fontId="11" fillId="0" borderId="21" xfId="42" applyNumberFormat="1" applyFont="1" applyFill="1" applyBorder="1" applyAlignment="1" applyProtection="1">
      <alignment horizontal="right"/>
      <protection locked="0"/>
    </xf>
    <xf numFmtId="171" fontId="11" fillId="0" borderId="87" xfId="60" applyNumberFormat="1" applyFont="1" applyFill="1" applyBorder="1">
      <alignment/>
      <protection/>
    </xf>
    <xf numFmtId="170" fontId="11" fillId="0" borderId="88" xfId="60" applyNumberFormat="1" applyFont="1" applyFill="1" applyBorder="1" applyAlignment="1">
      <alignment horizontal="left" indent="1"/>
      <protection/>
    </xf>
    <xf numFmtId="0" fontId="11" fillId="0" borderId="23" xfId="60" applyFont="1" applyFill="1" applyBorder="1" applyAlignment="1">
      <alignment horizontal="left" indent="3"/>
      <protection/>
    </xf>
    <xf numFmtId="171" fontId="11" fillId="0" borderId="20" xfId="42" applyNumberFormat="1" applyFont="1" applyFill="1" applyBorder="1" applyAlignment="1" applyProtection="1">
      <alignment/>
      <protection locked="0"/>
    </xf>
    <xf numFmtId="171" fontId="11" fillId="0" borderId="23" xfId="42" applyNumberFormat="1" applyFont="1" applyFill="1" applyBorder="1" applyAlignment="1" applyProtection="1">
      <alignment vertical="center"/>
      <protection locked="0"/>
    </xf>
    <xf numFmtId="171" fontId="11" fillId="0" borderId="23" xfId="60" applyNumberFormat="1" applyFont="1" applyFill="1" applyBorder="1">
      <alignment/>
      <protection/>
    </xf>
    <xf numFmtId="171" fontId="11" fillId="0" borderId="23" xfId="42" applyNumberFormat="1" applyFont="1" applyFill="1" applyBorder="1" applyAlignment="1" applyProtection="1">
      <alignment/>
      <protection locked="0"/>
    </xf>
    <xf numFmtId="171" fontId="11" fillId="0" borderId="89" xfId="60" applyNumberFormat="1" applyFont="1" applyFill="1" applyBorder="1">
      <alignment/>
      <protection/>
    </xf>
    <xf numFmtId="171" fontId="11" fillId="0" borderId="20" xfId="60" applyNumberFormat="1" applyFont="1" applyFill="1" applyBorder="1" applyProtection="1">
      <alignment/>
      <protection locked="0"/>
    </xf>
    <xf numFmtId="171" fontId="11" fillId="0" borderId="23" xfId="60" applyNumberFormat="1" applyFont="1" applyFill="1" applyBorder="1" applyAlignment="1" applyProtection="1">
      <alignment vertical="center"/>
      <protection locked="0"/>
    </xf>
    <xf numFmtId="171" fontId="11" fillId="0" borderId="23" xfId="60" applyNumberFormat="1" applyFont="1" applyFill="1" applyBorder="1" applyProtection="1">
      <alignment/>
      <protection locked="0"/>
    </xf>
    <xf numFmtId="171" fontId="11" fillId="0" borderId="53" xfId="60" applyNumberFormat="1" applyFont="1" applyFill="1" applyBorder="1" applyProtection="1">
      <alignment/>
      <protection locked="0"/>
    </xf>
    <xf numFmtId="171" fontId="11" fillId="0" borderId="50" xfId="60" applyNumberFormat="1" applyFont="1" applyFill="1" applyBorder="1" applyAlignment="1" applyProtection="1">
      <alignment vertical="center"/>
      <protection locked="0"/>
    </xf>
    <xf numFmtId="171" fontId="11" fillId="0" borderId="50" xfId="60" applyNumberFormat="1" applyFont="1" applyFill="1" applyBorder="1">
      <alignment/>
      <protection/>
    </xf>
    <xf numFmtId="171" fontId="11" fillId="0" borderId="50" xfId="60" applyNumberFormat="1" applyFont="1" applyFill="1" applyBorder="1" applyProtection="1">
      <alignment/>
      <protection locked="0"/>
    </xf>
    <xf numFmtId="171" fontId="11" fillId="0" borderId="90" xfId="60" applyNumberFormat="1" applyFont="1" applyFill="1" applyBorder="1">
      <alignment/>
      <protection/>
    </xf>
    <xf numFmtId="171" fontId="10" fillId="0" borderId="11" xfId="60" applyNumberFormat="1" applyFont="1" applyFill="1" applyBorder="1" applyAlignment="1">
      <alignment vertical="center"/>
      <protection/>
    </xf>
    <xf numFmtId="171" fontId="11" fillId="0" borderId="29" xfId="60" applyNumberFormat="1" applyFont="1" applyFill="1" applyBorder="1" applyProtection="1">
      <alignment/>
      <protection locked="0"/>
    </xf>
    <xf numFmtId="171" fontId="11" fillId="0" borderId="21" xfId="60" applyNumberFormat="1" applyFont="1" applyFill="1" applyBorder="1" applyAlignment="1" applyProtection="1">
      <alignment vertical="center"/>
      <protection locked="0"/>
    </xf>
    <xf numFmtId="171" fontId="11" fillId="0" borderId="21" xfId="60" applyNumberFormat="1" applyFont="1" applyFill="1" applyBorder="1" applyProtection="1">
      <alignment/>
      <protection locked="0"/>
    </xf>
    <xf numFmtId="170" fontId="11" fillId="0" borderId="88" xfId="60" applyNumberFormat="1" applyFont="1" applyFill="1" applyBorder="1" applyAlignment="1">
      <alignment horizontal="left" wrapText="1" indent="1"/>
      <protection/>
    </xf>
    <xf numFmtId="0" fontId="9" fillId="0" borderId="12" xfId="60" applyFont="1" applyFill="1" applyBorder="1" applyAlignment="1">
      <alignment horizontal="left" vertical="center" indent="1"/>
      <protection/>
    </xf>
    <xf numFmtId="0" fontId="43" fillId="0" borderId="0" xfId="60" applyFont="1" applyFill="1" applyAlignment="1">
      <alignment vertical="center"/>
      <protection/>
    </xf>
    <xf numFmtId="171" fontId="9" fillId="0" borderId="11" xfId="60" applyNumberFormat="1" applyFont="1" applyFill="1" applyBorder="1" applyAlignment="1">
      <alignment horizontal="center" vertical="center" wrapText="1"/>
      <protection/>
    </xf>
    <xf numFmtId="171" fontId="9" fillId="0" borderId="12" xfId="60" applyNumberFormat="1" applyFont="1" applyFill="1" applyBorder="1" applyAlignment="1">
      <alignment horizontal="center" vertical="center" wrapText="1"/>
      <protection/>
    </xf>
    <xf numFmtId="171" fontId="10" fillId="0" borderId="12" xfId="60" applyNumberFormat="1" applyFont="1" applyFill="1" applyBorder="1" applyAlignment="1">
      <alignment horizontal="center" vertical="center" wrapText="1"/>
      <protection/>
    </xf>
    <xf numFmtId="171" fontId="10" fillId="0" borderId="85" xfId="60" applyNumberFormat="1" applyFont="1" applyFill="1" applyBorder="1" applyAlignment="1">
      <alignment horizontal="center" vertical="center" wrapText="1"/>
      <protection/>
    </xf>
    <xf numFmtId="0" fontId="10" fillId="0" borderId="84" xfId="60" applyFont="1" applyFill="1" applyBorder="1" applyAlignment="1">
      <alignment horizontal="left" vertical="center" indent="1"/>
      <protection/>
    </xf>
    <xf numFmtId="0" fontId="11" fillId="0" borderId="88" xfId="60" applyFont="1" applyFill="1" applyBorder="1" applyAlignment="1">
      <alignment horizontal="left" indent="1"/>
      <protection/>
    </xf>
    <xf numFmtId="171" fontId="11" fillId="0" borderId="42" xfId="60" applyNumberFormat="1" applyFont="1" applyFill="1" applyBorder="1" applyProtection="1">
      <alignment/>
      <protection locked="0"/>
    </xf>
    <xf numFmtId="171" fontId="11" fillId="0" borderId="44" xfId="60" applyNumberFormat="1" applyFont="1" applyFill="1" applyBorder="1" applyAlignment="1" applyProtection="1">
      <alignment vertical="center"/>
      <protection locked="0"/>
    </xf>
    <xf numFmtId="171" fontId="11" fillId="0" borderId="44" xfId="60" applyNumberFormat="1" applyFont="1" applyFill="1" applyBorder="1">
      <alignment/>
      <protection/>
    </xf>
    <xf numFmtId="171" fontId="11" fillId="0" borderId="91" xfId="60" applyNumberFormat="1" applyFont="1" applyFill="1" applyBorder="1">
      <alignment/>
      <protection/>
    </xf>
    <xf numFmtId="0" fontId="11" fillId="0" borderId="92" xfId="60" applyFont="1" applyFill="1" applyBorder="1" applyAlignment="1">
      <alignment horizontal="left" indent="1"/>
      <protection/>
    </xf>
    <xf numFmtId="0" fontId="11" fillId="0" borderId="34" xfId="60" applyFont="1" applyFill="1" applyBorder="1" applyAlignment="1">
      <alignment horizontal="left" indent="3"/>
      <protection/>
    </xf>
    <xf numFmtId="0" fontId="10" fillId="0" borderId="93" xfId="60" applyFont="1" applyFill="1" applyBorder="1" applyAlignment="1">
      <alignment horizontal="left" vertical="center" indent="1"/>
      <protection/>
    </xf>
    <xf numFmtId="0" fontId="9" fillId="0" borderId="94" xfId="60" applyFont="1" applyFill="1" applyBorder="1" applyAlignment="1">
      <alignment horizontal="left" vertical="center" indent="1"/>
      <protection/>
    </xf>
    <xf numFmtId="171" fontId="10" fillId="0" borderId="95" xfId="60" applyNumberFormat="1" applyFont="1" applyFill="1" applyBorder="1" applyAlignment="1">
      <alignment vertical="center"/>
      <protection/>
    </xf>
    <xf numFmtId="171" fontId="10" fillId="0" borderId="94" xfId="60" applyNumberFormat="1" applyFont="1" applyFill="1" applyBorder="1" applyAlignment="1">
      <alignment vertical="center"/>
      <protection/>
    </xf>
    <xf numFmtId="171" fontId="10" fillId="0" borderId="96" xfId="60" applyNumberFormat="1" applyFont="1" applyFill="1" applyBorder="1" applyAlignment="1">
      <alignment vertical="center"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0" fontId="32" fillId="0" borderId="21" xfId="60" applyFont="1" applyFill="1" applyBorder="1" applyAlignment="1">
      <alignment horizontal="center" vertical="center"/>
      <protection/>
    </xf>
    <xf numFmtId="0" fontId="42" fillId="0" borderId="0" xfId="60" applyFont="1" applyFill="1">
      <alignment/>
      <protection/>
    </xf>
    <xf numFmtId="0" fontId="44" fillId="0" borderId="53" xfId="60" applyNumberFormat="1" applyFont="1" applyFill="1" applyBorder="1" applyAlignment="1" applyProtection="1">
      <alignment horizontal="center" vertical="center"/>
      <protection/>
    </xf>
    <xf numFmtId="0" fontId="44" fillId="0" borderId="50" xfId="60" applyNumberFormat="1" applyFont="1" applyFill="1" applyBorder="1" applyAlignment="1" applyProtection="1">
      <alignment horizontal="center" vertical="center"/>
      <protection/>
    </xf>
    <xf numFmtId="0" fontId="44" fillId="0" borderId="71" xfId="60" applyNumberFormat="1" applyFont="1" applyFill="1" applyBorder="1" applyAlignment="1" applyProtection="1">
      <alignment horizontal="center" vertical="center"/>
      <protection/>
    </xf>
    <xf numFmtId="0" fontId="40" fillId="0" borderId="0" xfId="60" applyFill="1" applyAlignment="1">
      <alignment vertical="center"/>
      <protection/>
    </xf>
    <xf numFmtId="172" fontId="11" fillId="0" borderId="40" xfId="60" applyNumberFormat="1" applyFont="1" applyFill="1" applyBorder="1" applyAlignment="1">
      <alignment horizontal="center" vertical="center"/>
      <protection/>
    </xf>
    <xf numFmtId="0" fontId="11" fillId="0" borderId="25" xfId="60" applyFont="1" applyFill="1" applyBorder="1" applyAlignment="1">
      <alignment horizontal="left" vertical="center" wrapText="1"/>
      <protection/>
    </xf>
    <xf numFmtId="171" fontId="11" fillId="0" borderId="25" xfId="60" applyNumberFormat="1" applyFont="1" applyFill="1" applyBorder="1" applyAlignment="1" applyProtection="1">
      <alignment horizontal="right" vertical="center"/>
      <protection locked="0"/>
    </xf>
    <xf numFmtId="171" fontId="11" fillId="0" borderId="77" xfId="60" applyNumberFormat="1" applyFont="1" applyFill="1" applyBorder="1" applyAlignment="1" applyProtection="1">
      <alignment horizontal="right" vertical="center"/>
      <protection locked="0"/>
    </xf>
    <xf numFmtId="172" fontId="11" fillId="0" borderId="20" xfId="60" applyNumberFormat="1" applyFont="1" applyFill="1" applyBorder="1" applyAlignment="1">
      <alignment horizontal="center" vertical="center"/>
      <protection/>
    </xf>
    <xf numFmtId="0" fontId="11" fillId="0" borderId="23" xfId="60" applyFont="1" applyFill="1" applyBorder="1" applyAlignment="1">
      <alignment horizontal="left" vertical="center" wrapText="1"/>
      <protection/>
    </xf>
    <xf numFmtId="171" fontId="11" fillId="0" borderId="23" xfId="60" applyNumberFormat="1" applyFont="1" applyFill="1" applyBorder="1" applyAlignment="1" applyProtection="1">
      <alignment horizontal="right" vertical="center"/>
      <protection locked="0"/>
    </xf>
    <xf numFmtId="171" fontId="11" fillId="0" borderId="70" xfId="60" applyNumberFormat="1" applyFont="1" applyFill="1" applyBorder="1" applyAlignment="1" applyProtection="1">
      <alignment horizontal="right" vertical="center"/>
      <protection locked="0"/>
    </xf>
    <xf numFmtId="172" fontId="11" fillId="0" borderId="42" xfId="60" applyNumberFormat="1" applyFont="1" applyFill="1" applyBorder="1" applyAlignment="1">
      <alignment horizontal="center" vertical="center"/>
      <protection/>
    </xf>
    <xf numFmtId="0" fontId="11" fillId="0" borderId="44" xfId="60" applyFont="1" applyFill="1" applyBorder="1" applyAlignment="1">
      <alignment horizontal="left" vertical="center" wrapText="1"/>
      <protection/>
    </xf>
    <xf numFmtId="171" fontId="11" fillId="0" borderId="44" xfId="60" applyNumberFormat="1" applyFont="1" applyFill="1" applyBorder="1" applyAlignment="1" applyProtection="1">
      <alignment horizontal="right" vertical="center"/>
      <protection locked="0"/>
    </xf>
    <xf numFmtId="171" fontId="11" fillId="0" borderId="73" xfId="60" applyNumberFormat="1" applyFont="1" applyFill="1" applyBorder="1" applyAlignment="1" applyProtection="1">
      <alignment horizontal="right" vertical="center"/>
      <protection locked="0"/>
    </xf>
    <xf numFmtId="172" fontId="10" fillId="0" borderId="11" xfId="60" applyNumberFormat="1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left" vertical="center" wrapText="1"/>
      <protection/>
    </xf>
    <xf numFmtId="171" fontId="17" fillId="0" borderId="12" xfId="60" applyNumberFormat="1" applyFont="1" applyFill="1" applyBorder="1" applyAlignment="1">
      <alignment vertical="center"/>
      <protection/>
    </xf>
    <xf numFmtId="171" fontId="17" fillId="0" borderId="58" xfId="60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/>
      <protection/>
    </xf>
    <xf numFmtId="171" fontId="11" fillId="0" borderId="25" xfId="60" applyNumberFormat="1" applyFont="1" applyFill="1" applyBorder="1" applyAlignment="1" applyProtection="1">
      <alignment vertical="center"/>
      <protection locked="0"/>
    </xf>
    <xf numFmtId="171" fontId="11" fillId="0" borderId="77" xfId="60" applyNumberFormat="1" applyFont="1" applyFill="1" applyBorder="1" applyAlignment="1" applyProtection="1">
      <alignment vertical="center"/>
      <protection locked="0"/>
    </xf>
    <xf numFmtId="171" fontId="11" fillId="0" borderId="73" xfId="60" applyNumberFormat="1" applyFont="1" applyFill="1" applyBorder="1" applyAlignment="1" applyProtection="1">
      <alignment vertical="center"/>
      <protection locked="0"/>
    </xf>
    <xf numFmtId="171" fontId="11" fillId="34" borderId="23" xfId="60" applyNumberFormat="1" applyFont="1" applyFill="1" applyBorder="1" applyAlignment="1" applyProtection="1">
      <alignment vertical="center"/>
      <protection/>
    </xf>
    <xf numFmtId="171" fontId="11" fillId="0" borderId="70" xfId="60" applyNumberFormat="1" applyFont="1" applyFill="1" applyBorder="1" applyAlignment="1" applyProtection="1">
      <alignment vertical="center"/>
      <protection locked="0"/>
    </xf>
    <xf numFmtId="171" fontId="17" fillId="0" borderId="12" xfId="60" applyNumberFormat="1" applyFont="1" applyFill="1" applyBorder="1" applyAlignment="1" applyProtection="1">
      <alignment vertical="center"/>
      <protection/>
    </xf>
    <xf numFmtId="171" fontId="17" fillId="0" borderId="58" xfId="60" applyNumberFormat="1" applyFont="1" applyFill="1" applyBorder="1" applyAlignment="1" applyProtection="1">
      <alignment vertical="center"/>
      <protection/>
    </xf>
    <xf numFmtId="0" fontId="11" fillId="0" borderId="34" xfId="60" applyFont="1" applyFill="1" applyBorder="1" applyAlignment="1">
      <alignment horizontal="left" vertical="center" wrapText="1"/>
      <protection/>
    </xf>
    <xf numFmtId="172" fontId="10" fillId="0" borderId="36" xfId="60" applyNumberFormat="1" applyFont="1" applyFill="1" applyBorder="1" applyAlignment="1">
      <alignment horizontal="center" vertical="center"/>
      <protection/>
    </xf>
    <xf numFmtId="0" fontId="10" fillId="0" borderId="28" xfId="60" applyFont="1" applyFill="1" applyBorder="1" applyAlignment="1">
      <alignment horizontal="left" vertical="center" wrapText="1"/>
      <protection/>
    </xf>
    <xf numFmtId="171" fontId="17" fillId="0" borderId="28" xfId="60" applyNumberFormat="1" applyFont="1" applyFill="1" applyBorder="1" applyAlignment="1" applyProtection="1">
      <alignment vertical="center"/>
      <protection/>
    </xf>
    <xf numFmtId="171" fontId="17" fillId="0" borderId="72" xfId="60" applyNumberFormat="1" applyFont="1" applyFill="1" applyBorder="1" applyAlignment="1" applyProtection="1">
      <alignment vertical="center"/>
      <protection/>
    </xf>
    <xf numFmtId="171" fontId="11" fillId="34" borderId="44" xfId="60" applyNumberFormat="1" applyFont="1" applyFill="1" applyBorder="1" applyAlignment="1" applyProtection="1">
      <alignment vertical="center"/>
      <protection/>
    </xf>
    <xf numFmtId="172" fontId="10" fillId="0" borderId="15" xfId="60" applyNumberFormat="1" applyFont="1" applyFill="1" applyBorder="1" applyAlignment="1">
      <alignment horizontal="center" vertical="center"/>
      <protection/>
    </xf>
    <xf numFmtId="0" fontId="10" fillId="0" borderId="17" xfId="60" applyFont="1" applyFill="1" applyBorder="1" applyAlignment="1">
      <alignment horizontal="left" vertical="center" wrapText="1"/>
      <protection/>
    </xf>
    <xf numFmtId="171" fontId="17" fillId="0" borderId="75" xfId="60" applyNumberFormat="1" applyFont="1" applyFill="1" applyBorder="1" applyAlignment="1" applyProtection="1">
      <alignment vertical="center"/>
      <protection/>
    </xf>
    <xf numFmtId="171" fontId="17" fillId="34" borderId="28" xfId="60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4" fontId="33" fillId="0" borderId="0" xfId="58" applyNumberFormat="1" applyFont="1" applyFill="1" applyAlignment="1">
      <alignment vertical="center" wrapText="1"/>
      <protection/>
    </xf>
    <xf numFmtId="164" fontId="10" fillId="0" borderId="97" xfId="58" applyNumberFormat="1" applyFont="1" applyFill="1" applyBorder="1" applyAlignment="1">
      <alignment horizontal="center" vertical="center"/>
      <protection/>
    </xf>
    <xf numFmtId="164" fontId="10" fillId="0" borderId="97" xfId="58" applyNumberFormat="1" applyFont="1" applyFill="1" applyBorder="1" applyAlignment="1">
      <alignment horizontal="center" vertical="center" wrapText="1"/>
      <protection/>
    </xf>
    <xf numFmtId="164" fontId="10" fillId="0" borderId="98" xfId="58" applyNumberFormat="1" applyFont="1" applyFill="1" applyBorder="1" applyAlignment="1">
      <alignment horizontal="center" vertical="center"/>
      <protection/>
    </xf>
    <xf numFmtId="164" fontId="10" fillId="0" borderId="99" xfId="58" applyNumberFormat="1" applyFont="1" applyFill="1" applyBorder="1" applyAlignment="1">
      <alignment horizontal="center" vertical="center"/>
      <protection/>
    </xf>
    <xf numFmtId="164" fontId="10" fillId="0" borderId="99" xfId="58" applyNumberFormat="1" applyFont="1" applyFill="1" applyBorder="1" applyAlignment="1">
      <alignment horizontal="center" vertical="center" wrapText="1"/>
      <protection/>
    </xf>
    <xf numFmtId="49" fontId="11" fillId="0" borderId="100" xfId="58" applyNumberFormat="1" applyFont="1" applyFill="1" applyBorder="1" applyAlignment="1">
      <alignment horizontal="left" vertical="center"/>
      <protection/>
    </xf>
    <xf numFmtId="3" fontId="11" fillId="0" borderId="101" xfId="58" applyNumberFormat="1" applyFont="1" applyFill="1" applyBorder="1" applyAlignment="1" applyProtection="1">
      <alignment horizontal="right" vertical="center"/>
      <protection locked="0"/>
    </xf>
    <xf numFmtId="3" fontId="11" fillId="0" borderId="101" xfId="58" applyNumberFormat="1" applyFont="1" applyFill="1" applyBorder="1" applyAlignment="1" applyProtection="1">
      <alignment horizontal="right" vertical="center" wrapText="1"/>
      <protection locked="0"/>
    </xf>
    <xf numFmtId="3" fontId="11" fillId="0" borderId="102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102" xfId="58" applyNumberFormat="1" applyFont="1" applyFill="1" applyBorder="1" applyAlignment="1">
      <alignment horizontal="right" vertical="center" wrapText="1"/>
      <protection/>
    </xf>
    <xf numFmtId="4" fontId="10" fillId="0" borderId="102" xfId="58" applyNumberFormat="1" applyFont="1" applyFill="1" applyBorder="1" applyAlignment="1">
      <alignment horizontal="right" vertical="center" wrapText="1"/>
      <protection/>
    </xf>
    <xf numFmtId="49" fontId="15" fillId="0" borderId="103" xfId="58" applyNumberFormat="1" applyFont="1" applyFill="1" applyBorder="1" applyAlignment="1" quotePrefix="1">
      <alignment horizontal="left" vertical="center" indent="1"/>
      <protection/>
    </xf>
    <xf numFmtId="3" fontId="15" fillId="0" borderId="104" xfId="58" applyNumberFormat="1" applyFont="1" applyFill="1" applyBorder="1" applyAlignment="1" applyProtection="1">
      <alignment horizontal="right" vertical="center"/>
      <protection locked="0"/>
    </xf>
    <xf numFmtId="3" fontId="15" fillId="0" borderId="104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104" xfId="58" applyNumberFormat="1" applyFont="1" applyFill="1" applyBorder="1" applyAlignment="1">
      <alignment horizontal="right" vertical="center" wrapText="1"/>
      <protection/>
    </xf>
    <xf numFmtId="4" fontId="10" fillId="0" borderId="104" xfId="58" applyNumberFormat="1" applyFont="1" applyFill="1" applyBorder="1" applyAlignment="1">
      <alignment horizontal="right" vertical="center" wrapText="1"/>
      <protection/>
    </xf>
    <xf numFmtId="49" fontId="11" fillId="0" borderId="103" xfId="58" applyNumberFormat="1" applyFont="1" applyFill="1" applyBorder="1" applyAlignment="1">
      <alignment horizontal="left" vertical="center"/>
      <protection/>
    </xf>
    <xf numFmtId="3" fontId="11" fillId="0" borderId="104" xfId="58" applyNumberFormat="1" applyFont="1" applyFill="1" applyBorder="1" applyAlignment="1" applyProtection="1">
      <alignment horizontal="right" vertical="center"/>
      <protection locked="0"/>
    </xf>
    <xf numFmtId="3" fontId="11" fillId="0" borderId="104" xfId="58" applyNumberFormat="1" applyFont="1" applyFill="1" applyBorder="1" applyAlignment="1" applyProtection="1">
      <alignment horizontal="right" vertical="center" wrapText="1"/>
      <protection locked="0"/>
    </xf>
    <xf numFmtId="49" fontId="10" fillId="0" borderId="105" xfId="58" applyNumberFormat="1" applyFont="1" applyFill="1" applyBorder="1" applyAlignment="1" applyProtection="1">
      <alignment horizontal="left" vertical="center" indent="1"/>
      <protection locked="0"/>
    </xf>
    <xf numFmtId="164" fontId="10" fillId="0" borderId="97" xfId="58" applyNumberFormat="1" applyFont="1" applyFill="1" applyBorder="1" applyAlignment="1">
      <alignment vertical="center"/>
      <protection/>
    </xf>
    <xf numFmtId="4" fontId="10" fillId="0" borderId="97" xfId="58" applyNumberFormat="1" applyFont="1" applyFill="1" applyBorder="1" applyAlignment="1" applyProtection="1">
      <alignment vertical="center" wrapText="1"/>
      <protection locked="0"/>
    </xf>
    <xf numFmtId="49" fontId="10" fillId="0" borderId="106" xfId="58" applyNumberFormat="1" applyFont="1" applyFill="1" applyBorder="1" applyAlignment="1" applyProtection="1">
      <alignment vertical="center"/>
      <protection locked="0"/>
    </xf>
    <xf numFmtId="49" fontId="10" fillId="0" borderId="106" xfId="58" applyNumberFormat="1" applyFont="1" applyFill="1" applyBorder="1" applyAlignment="1" applyProtection="1">
      <alignment horizontal="right" vertical="center"/>
      <protection locked="0"/>
    </xf>
    <xf numFmtId="3" fontId="11" fillId="0" borderId="106" xfId="58" applyNumberFormat="1" applyFont="1" applyFill="1" applyBorder="1" applyAlignment="1" applyProtection="1">
      <alignment horizontal="right" vertical="center" wrapText="1"/>
      <protection locked="0"/>
    </xf>
    <xf numFmtId="49" fontId="10" fillId="0" borderId="107" xfId="58" applyNumberFormat="1" applyFont="1" applyFill="1" applyBorder="1" applyAlignment="1" applyProtection="1">
      <alignment vertical="center"/>
      <protection locked="0"/>
    </xf>
    <xf numFmtId="49" fontId="10" fillId="0" borderId="107" xfId="58" applyNumberFormat="1" applyFont="1" applyFill="1" applyBorder="1" applyAlignment="1" applyProtection="1">
      <alignment horizontal="right" vertical="center"/>
      <protection locked="0"/>
    </xf>
    <xf numFmtId="3" fontId="11" fillId="0" borderId="107" xfId="58" applyNumberFormat="1" applyFont="1" applyFill="1" applyBorder="1" applyAlignment="1" applyProtection="1">
      <alignment horizontal="right" vertical="center" wrapText="1"/>
      <protection locked="0"/>
    </xf>
    <xf numFmtId="49" fontId="11" fillId="0" borderId="108" xfId="58" applyNumberFormat="1" applyFont="1" applyFill="1" applyBorder="1" applyAlignment="1">
      <alignment horizontal="left" vertical="center"/>
      <protection/>
    </xf>
    <xf numFmtId="164" fontId="10" fillId="0" borderId="101" xfId="58" applyNumberFormat="1" applyFont="1" applyFill="1" applyBorder="1" applyAlignment="1" applyProtection="1">
      <alignment horizontal="right" vertical="center" wrapText="1"/>
      <protection/>
    </xf>
    <xf numFmtId="49" fontId="11" fillId="0" borderId="109" xfId="58" applyNumberFormat="1" applyFont="1" applyFill="1" applyBorder="1" applyAlignment="1">
      <alignment horizontal="left" vertical="center"/>
      <protection/>
    </xf>
    <xf numFmtId="164" fontId="10" fillId="0" borderId="104" xfId="58" applyNumberFormat="1" applyFont="1" applyFill="1" applyBorder="1" applyAlignment="1" applyProtection="1">
      <alignment horizontal="right" vertical="center" wrapText="1"/>
      <protection/>
    </xf>
    <xf numFmtId="49" fontId="11" fillId="0" borderId="109" xfId="58" applyNumberFormat="1" applyFont="1" applyFill="1" applyBorder="1" applyAlignment="1" applyProtection="1">
      <alignment horizontal="left" vertical="center"/>
      <protection locked="0"/>
    </xf>
    <xf numFmtId="49" fontId="11" fillId="0" borderId="110" xfId="58" applyNumberFormat="1" applyFont="1" applyFill="1" applyBorder="1" applyAlignment="1" applyProtection="1">
      <alignment horizontal="left" vertical="center"/>
      <protection locked="0"/>
    </xf>
    <xf numFmtId="3" fontId="11" fillId="0" borderId="111" xfId="58" applyNumberFormat="1" applyFont="1" applyFill="1" applyBorder="1" applyAlignment="1" applyProtection="1">
      <alignment horizontal="right" vertical="center"/>
      <protection locked="0"/>
    </xf>
    <xf numFmtId="3" fontId="11" fillId="0" borderId="111" xfId="58" applyNumberFormat="1" applyFont="1" applyFill="1" applyBorder="1" applyAlignment="1" applyProtection="1">
      <alignment horizontal="right" vertical="center" wrapText="1"/>
      <protection locked="0"/>
    </xf>
    <xf numFmtId="4" fontId="10" fillId="0" borderId="112" xfId="58" applyNumberFormat="1" applyFont="1" applyFill="1" applyBorder="1" applyAlignment="1">
      <alignment horizontal="right" vertical="center" wrapText="1"/>
      <protection/>
    </xf>
    <xf numFmtId="173" fontId="10" fillId="0" borderId="97" xfId="58" applyNumberFormat="1" applyFont="1" applyFill="1" applyBorder="1" applyAlignment="1">
      <alignment horizontal="left" vertical="center" wrapText="1" indent="1"/>
      <protection/>
    </xf>
    <xf numFmtId="173" fontId="21" fillId="0" borderId="0" xfId="58" applyNumberFormat="1" applyFont="1" applyFill="1" applyBorder="1" applyAlignment="1">
      <alignment horizontal="left" vertical="center" wrapText="1"/>
      <protection/>
    </xf>
    <xf numFmtId="164" fontId="0" fillId="0" borderId="0" xfId="58" applyNumberFormat="1" applyFill="1" applyAlignment="1">
      <alignment vertical="center" wrapText="1"/>
      <protection/>
    </xf>
    <xf numFmtId="164" fontId="10" fillId="0" borderId="97" xfId="58" applyNumberFormat="1" applyFont="1" applyFill="1" applyBorder="1" applyAlignment="1">
      <alignment horizontal="center" vertical="center" wrapText="1"/>
      <protection/>
    </xf>
    <xf numFmtId="3" fontId="11" fillId="0" borderId="113" xfId="58" applyNumberFormat="1" applyFont="1" applyFill="1" applyBorder="1" applyAlignment="1" applyProtection="1">
      <alignment horizontal="right" vertical="center" wrapText="1"/>
      <protection locked="0"/>
    </xf>
    <xf numFmtId="3" fontId="11" fillId="0" borderId="112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97" xfId="58" applyNumberFormat="1" applyFont="1" applyFill="1" applyBorder="1" applyAlignment="1">
      <alignment horizontal="right" vertical="center" wrapText="1"/>
      <protection/>
    </xf>
    <xf numFmtId="0" fontId="0" fillId="0" borderId="0" xfId="58" applyFill="1" applyAlignment="1">
      <alignment/>
      <protection/>
    </xf>
    <xf numFmtId="0" fontId="0" fillId="0" borderId="0" xfId="58" applyFill="1" applyAlignment="1" applyProtection="1">
      <alignment horizontal="center" vertical="center" wrapText="1"/>
      <protection/>
    </xf>
    <xf numFmtId="0" fontId="0" fillId="0" borderId="0" xfId="58" applyFill="1" applyAlignment="1" applyProtection="1">
      <alignment vertical="center" wrapText="1"/>
      <protection/>
    </xf>
    <xf numFmtId="164" fontId="8" fillId="0" borderId="0" xfId="58" applyNumberFormat="1" applyFont="1" applyFill="1" applyAlignment="1" applyProtection="1">
      <alignment horizontal="right" vertical="center"/>
      <protection/>
    </xf>
    <xf numFmtId="0" fontId="9" fillId="0" borderId="114" xfId="58" applyFont="1" applyFill="1" applyBorder="1" applyAlignment="1" applyProtection="1">
      <alignment horizontal="center" vertical="center" wrapText="1"/>
      <protection/>
    </xf>
    <xf numFmtId="0" fontId="9" fillId="0" borderId="115" xfId="58" applyFont="1" applyFill="1" applyBorder="1" applyAlignment="1" applyProtection="1">
      <alignment horizontal="center" vertical="center" wrapText="1"/>
      <protection/>
    </xf>
    <xf numFmtId="0" fontId="32" fillId="0" borderId="0" xfId="58" applyFont="1" applyFill="1" applyAlignment="1" applyProtection="1">
      <alignment horizontal="center" vertical="center" wrapText="1"/>
      <protection/>
    </xf>
    <xf numFmtId="0" fontId="10" fillId="0" borderId="116" xfId="58" applyFont="1" applyFill="1" applyBorder="1" applyAlignment="1" applyProtection="1">
      <alignment horizontal="center" vertical="center" wrapText="1"/>
      <protection/>
    </xf>
    <xf numFmtId="0" fontId="10" fillId="0" borderId="114" xfId="58" applyFont="1" applyFill="1" applyBorder="1" applyAlignment="1" applyProtection="1">
      <alignment horizontal="center" vertical="center" wrapText="1"/>
      <protection/>
    </xf>
    <xf numFmtId="0" fontId="10" fillId="0" borderId="115" xfId="58" applyFont="1" applyFill="1" applyBorder="1" applyAlignment="1" applyProtection="1">
      <alignment horizontal="center" vertical="center" wrapText="1"/>
      <protection/>
    </xf>
    <xf numFmtId="0" fontId="31" fillId="0" borderId="0" xfId="58" applyFont="1" applyFill="1" applyAlignment="1" applyProtection="1">
      <alignment vertical="center" wrapText="1"/>
      <protection/>
    </xf>
    <xf numFmtId="0" fontId="11" fillId="0" borderId="108" xfId="58" applyFont="1" applyFill="1" applyBorder="1" applyAlignment="1" applyProtection="1">
      <alignment horizontal="right" vertical="center" wrapText="1" indent="1"/>
      <protection/>
    </xf>
    <xf numFmtId="0" fontId="11" fillId="0" borderId="117" xfId="58" applyFont="1" applyFill="1" applyBorder="1" applyAlignment="1" applyProtection="1">
      <alignment horizontal="left" vertical="center" wrapText="1"/>
      <protection locked="0"/>
    </xf>
    <xf numFmtId="164" fontId="11" fillId="0" borderId="117" xfId="58" applyNumberFormat="1" applyFont="1" applyFill="1" applyBorder="1" applyAlignment="1" applyProtection="1">
      <alignment vertical="center" wrapText="1"/>
      <protection locked="0"/>
    </xf>
    <xf numFmtId="164" fontId="11" fillId="0" borderId="117" xfId="58" applyNumberFormat="1" applyFont="1" applyFill="1" applyBorder="1" applyAlignment="1" applyProtection="1">
      <alignment vertical="center" wrapText="1"/>
      <protection/>
    </xf>
    <xf numFmtId="164" fontId="11" fillId="0" borderId="118" xfId="58" applyNumberFormat="1" applyFont="1" applyFill="1" applyBorder="1" applyAlignment="1" applyProtection="1">
      <alignment vertical="center" wrapText="1"/>
      <protection locked="0"/>
    </xf>
    <xf numFmtId="0" fontId="11" fillId="0" borderId="109" xfId="58" applyFont="1" applyFill="1" applyBorder="1" applyAlignment="1" applyProtection="1">
      <alignment horizontal="right" vertical="center" wrapText="1" indent="1"/>
      <protection/>
    </xf>
    <xf numFmtId="0" fontId="11" fillId="0" borderId="119" xfId="58" applyFont="1" applyFill="1" applyBorder="1" applyAlignment="1" applyProtection="1">
      <alignment horizontal="left" vertical="center" wrapText="1"/>
      <protection locked="0"/>
    </xf>
    <xf numFmtId="164" fontId="11" fillId="0" borderId="119" xfId="58" applyNumberFormat="1" applyFont="1" applyFill="1" applyBorder="1" applyAlignment="1" applyProtection="1">
      <alignment vertical="center" wrapText="1"/>
      <protection locked="0"/>
    </xf>
    <xf numFmtId="164" fontId="11" fillId="0" borderId="120" xfId="58" applyNumberFormat="1" applyFont="1" applyFill="1" applyBorder="1" applyAlignment="1" applyProtection="1">
      <alignment vertical="center" wrapText="1"/>
      <protection locked="0"/>
    </xf>
    <xf numFmtId="0" fontId="11" fillId="0" borderId="121" xfId="58" applyFont="1" applyFill="1" applyBorder="1" applyAlignment="1" applyProtection="1">
      <alignment horizontal="left" vertical="center" wrapText="1"/>
      <protection locked="0"/>
    </xf>
    <xf numFmtId="164" fontId="11" fillId="0" borderId="121" xfId="58" applyNumberFormat="1" applyFont="1" applyFill="1" applyBorder="1" applyAlignment="1" applyProtection="1">
      <alignment vertical="center" wrapText="1"/>
      <protection locked="0"/>
    </xf>
    <xf numFmtId="164" fontId="11" fillId="0" borderId="122" xfId="58" applyNumberFormat="1" applyFont="1" applyFill="1" applyBorder="1" applyAlignment="1" applyProtection="1">
      <alignment vertical="center" wrapText="1"/>
      <protection locked="0"/>
    </xf>
    <xf numFmtId="164" fontId="10" fillId="0" borderId="114" xfId="58" applyNumberFormat="1" applyFont="1" applyFill="1" applyBorder="1" applyAlignment="1" applyProtection="1">
      <alignment vertical="center" wrapText="1"/>
      <protection/>
    </xf>
    <xf numFmtId="164" fontId="10" fillId="0" borderId="115" xfId="58" applyNumberFormat="1" applyFont="1" applyFill="1" applyBorder="1" applyAlignment="1" applyProtection="1">
      <alignment vertical="center" wrapText="1"/>
      <protection/>
    </xf>
    <xf numFmtId="0" fontId="48" fillId="0" borderId="0" xfId="63" applyFill="1">
      <alignment/>
      <protection/>
    </xf>
    <xf numFmtId="0" fontId="21" fillId="0" borderId="123" xfId="63" applyFont="1" applyFill="1" applyBorder="1" applyAlignment="1">
      <alignment horizontal="center" vertical="center" wrapText="1"/>
      <protection/>
    </xf>
    <xf numFmtId="0" fontId="21" fillId="0" borderId="124" xfId="63" applyFont="1" applyFill="1" applyBorder="1" applyAlignment="1">
      <alignment horizontal="center" vertical="center" wrapText="1"/>
      <protection/>
    </xf>
    <xf numFmtId="0" fontId="21" fillId="0" borderId="125" xfId="63" applyFont="1" applyFill="1" applyBorder="1" applyAlignment="1">
      <alignment horizontal="center" vertical="center" wrapText="1"/>
      <protection/>
    </xf>
    <xf numFmtId="0" fontId="48" fillId="0" borderId="0" xfId="63" applyFill="1" applyAlignment="1">
      <alignment horizontal="center" vertical="center"/>
      <protection/>
    </xf>
    <xf numFmtId="0" fontId="12" fillId="0" borderId="108" xfId="63" applyFont="1" applyFill="1" applyBorder="1" applyAlignment="1">
      <alignment vertical="center" wrapText="1"/>
      <protection/>
    </xf>
    <xf numFmtId="0" fontId="13" fillId="0" borderId="117" xfId="63" applyFont="1" applyFill="1" applyBorder="1" applyAlignment="1">
      <alignment horizontal="center" vertical="center" wrapText="1"/>
      <protection/>
    </xf>
    <xf numFmtId="174" fontId="12" fillId="0" borderId="117" xfId="63" applyNumberFormat="1" applyFont="1" applyFill="1" applyBorder="1" applyAlignment="1">
      <alignment horizontal="right" vertical="center" wrapText="1"/>
      <protection/>
    </xf>
    <xf numFmtId="174" fontId="12" fillId="0" borderId="126" xfId="63" applyNumberFormat="1" applyFont="1" applyFill="1" applyBorder="1" applyAlignment="1">
      <alignment horizontal="right" vertical="center" wrapText="1"/>
      <protection/>
    </xf>
    <xf numFmtId="0" fontId="48" fillId="0" borderId="0" xfId="63" applyFill="1" applyAlignment="1">
      <alignment vertical="center"/>
      <protection/>
    </xf>
    <xf numFmtId="0" fontId="21" fillId="0" borderId="109" xfId="63" applyFont="1" applyFill="1" applyBorder="1" applyAlignment="1">
      <alignment vertical="center" wrapText="1"/>
      <protection/>
    </xf>
    <xf numFmtId="0" fontId="13" fillId="0" borderId="119" xfId="63" applyFont="1" applyFill="1" applyBorder="1" applyAlignment="1">
      <alignment horizontal="center" vertical="center" wrapText="1"/>
      <protection/>
    </xf>
    <xf numFmtId="174" fontId="13" fillId="0" borderId="119" xfId="63" applyNumberFormat="1" applyFont="1" applyFill="1" applyBorder="1" applyAlignment="1">
      <alignment horizontal="right" vertical="center" wrapText="1"/>
      <protection/>
    </xf>
    <xf numFmtId="174" fontId="12" fillId="0" borderId="127" xfId="63" applyNumberFormat="1" applyFont="1" applyFill="1" applyBorder="1" applyAlignment="1">
      <alignment horizontal="right" vertical="center" wrapText="1"/>
      <protection/>
    </xf>
    <xf numFmtId="0" fontId="14" fillId="0" borderId="109" xfId="63" applyFont="1" applyFill="1" applyBorder="1" applyAlignment="1">
      <alignment horizontal="left" vertical="center" wrapText="1" indent="1"/>
      <protection/>
    </xf>
    <xf numFmtId="174" fontId="13" fillId="0" borderId="119" xfId="63" applyNumberFormat="1" applyFont="1" applyFill="1" applyBorder="1" applyAlignment="1">
      <alignment horizontal="right" vertical="center" wrapText="1"/>
      <protection/>
    </xf>
    <xf numFmtId="174" fontId="13" fillId="0" borderId="127" xfId="63" applyNumberFormat="1" applyFont="1" applyFill="1" applyBorder="1" applyAlignment="1">
      <alignment horizontal="right" vertical="center" wrapText="1"/>
      <protection/>
    </xf>
    <xf numFmtId="0" fontId="13" fillId="0" borderId="109" xfId="63" applyFont="1" applyFill="1" applyBorder="1" applyAlignment="1">
      <alignment vertical="center" wrapText="1"/>
      <protection/>
    </xf>
    <xf numFmtId="174" fontId="13" fillId="0" borderId="119" xfId="63" applyNumberFormat="1" applyFont="1" applyFill="1" applyBorder="1" applyAlignment="1" applyProtection="1">
      <alignment horizontal="right" vertical="center" wrapText="1"/>
      <protection locked="0"/>
    </xf>
    <xf numFmtId="174" fontId="13" fillId="0" borderId="128" xfId="63" applyNumberFormat="1" applyFont="1" applyFill="1" applyBorder="1" applyAlignment="1">
      <alignment horizontal="right" vertical="center" wrapText="1"/>
      <protection/>
    </xf>
    <xf numFmtId="0" fontId="12" fillId="0" borderId="109" xfId="63" applyFont="1" applyFill="1" applyBorder="1" applyAlignment="1">
      <alignment vertical="center" wrapText="1"/>
      <protection/>
    </xf>
    <xf numFmtId="174" fontId="12" fillId="0" borderId="119" xfId="63" applyNumberFormat="1" applyFont="1" applyFill="1" applyBorder="1" applyAlignment="1">
      <alignment horizontal="right" vertical="center" wrapText="1"/>
      <protection/>
    </xf>
    <xf numFmtId="174" fontId="12" fillId="0" borderId="120" xfId="63" applyNumberFormat="1" applyFont="1" applyFill="1" applyBorder="1" applyAlignment="1">
      <alignment horizontal="right" vertical="center" wrapText="1"/>
      <protection/>
    </xf>
    <xf numFmtId="174" fontId="21" fillId="0" borderId="119" xfId="63" applyNumberFormat="1" applyFont="1" applyFill="1" applyBorder="1" applyAlignment="1">
      <alignment horizontal="right" vertical="center" wrapText="1"/>
      <protection/>
    </xf>
    <xf numFmtId="174" fontId="21" fillId="0" borderId="120" xfId="63" applyNumberFormat="1" applyFont="1" applyFill="1" applyBorder="1" applyAlignment="1">
      <alignment horizontal="right" vertical="center" wrapText="1"/>
      <protection/>
    </xf>
    <xf numFmtId="174" fontId="13" fillId="0" borderId="120" xfId="63" applyNumberFormat="1" applyFont="1" applyFill="1" applyBorder="1" applyAlignment="1">
      <alignment horizontal="right" vertical="center" wrapText="1"/>
      <protection/>
    </xf>
    <xf numFmtId="0" fontId="13" fillId="0" borderId="109" xfId="63" applyFont="1" applyFill="1" applyBorder="1" applyAlignment="1">
      <alignment horizontal="left" vertical="center" wrapText="1" indent="2"/>
      <protection/>
    </xf>
    <xf numFmtId="0" fontId="13" fillId="0" borderId="109" xfId="63" applyFont="1" applyFill="1" applyBorder="1" applyAlignment="1">
      <alignment horizontal="left" vertical="center" wrapText="1" indent="3"/>
      <protection/>
    </xf>
    <xf numFmtId="174" fontId="13" fillId="0" borderId="120" xfId="63" applyNumberFormat="1" applyFont="1" applyFill="1" applyBorder="1" applyAlignment="1" applyProtection="1">
      <alignment horizontal="right" vertical="center" wrapText="1"/>
      <protection locked="0"/>
    </xf>
    <xf numFmtId="0" fontId="13" fillId="0" borderId="108" xfId="63" applyFont="1" applyFill="1" applyBorder="1" applyAlignment="1">
      <alignment horizontal="left" vertical="center" wrapText="1" indent="3"/>
      <protection/>
    </xf>
    <xf numFmtId="174" fontId="21" fillId="0" borderId="128" xfId="63" applyNumberFormat="1" applyFont="1" applyFill="1" applyBorder="1" applyAlignment="1">
      <alignment horizontal="right" vertical="center" wrapText="1"/>
      <protection/>
    </xf>
    <xf numFmtId="174" fontId="21" fillId="0" borderId="119" xfId="63" applyNumberFormat="1" applyFont="1" applyFill="1" applyBorder="1" applyAlignment="1" applyProtection="1">
      <alignment horizontal="right" vertical="center" wrapText="1"/>
      <protection locked="0"/>
    </xf>
    <xf numFmtId="174" fontId="21" fillId="0" borderId="127" xfId="63" applyNumberFormat="1" applyFont="1" applyFill="1" applyBorder="1" applyAlignment="1">
      <alignment horizontal="right" vertical="center" wrapText="1"/>
      <protection/>
    </xf>
    <xf numFmtId="0" fontId="13" fillId="0" borderId="109" xfId="63" applyFont="1" applyFill="1" applyBorder="1" applyAlignment="1">
      <alignment horizontal="left" vertical="center" wrapText="1" indent="1"/>
      <protection/>
    </xf>
    <xf numFmtId="174" fontId="12" fillId="0" borderId="119" xfId="63" applyNumberFormat="1" applyFont="1" applyFill="1" applyBorder="1" applyAlignment="1" applyProtection="1">
      <alignment horizontal="right" vertical="center" wrapText="1"/>
      <protection locked="0"/>
    </xf>
    <xf numFmtId="0" fontId="21" fillId="0" borderId="109" xfId="63" applyFont="1" applyFill="1" applyBorder="1" applyAlignment="1">
      <alignment horizontal="left" vertical="center" wrapText="1" indent="1"/>
      <protection/>
    </xf>
    <xf numFmtId="174" fontId="13" fillId="0" borderId="128" xfId="63" applyNumberFormat="1" applyFont="1" applyFill="1" applyBorder="1" applyAlignment="1" applyProtection="1">
      <alignment horizontal="right" vertical="center" wrapText="1"/>
      <protection/>
    </xf>
    <xf numFmtId="0" fontId="12" fillId="0" borderId="109" xfId="63" applyFont="1" applyFill="1" applyBorder="1" applyAlignment="1">
      <alignment horizontal="left" vertical="center" wrapText="1"/>
      <protection/>
    </xf>
    <xf numFmtId="0" fontId="13" fillId="0" borderId="109" xfId="63" applyFont="1" applyFill="1" applyBorder="1" applyAlignment="1">
      <alignment horizontal="left" vertical="center" indent="2"/>
      <protection/>
    </xf>
    <xf numFmtId="174" fontId="21" fillId="0" borderId="119" xfId="63" applyNumberFormat="1" applyFont="1" applyFill="1" applyBorder="1" applyAlignment="1" applyProtection="1">
      <alignment horizontal="right" vertical="center" wrapText="1"/>
      <protection/>
    </xf>
    <xf numFmtId="174" fontId="12" fillId="0" borderId="128" xfId="63" applyNumberFormat="1" applyFont="1" applyFill="1" applyBorder="1" applyAlignment="1">
      <alignment horizontal="right" vertical="center" wrapText="1"/>
      <protection/>
    </xf>
    <xf numFmtId="0" fontId="12" fillId="0" borderId="123" xfId="63" applyFont="1" applyFill="1" applyBorder="1" applyAlignment="1">
      <alignment vertical="center" wrapText="1"/>
      <protection/>
    </xf>
    <xf numFmtId="0" fontId="13" fillId="0" borderId="124" xfId="63" applyFont="1" applyFill="1" applyBorder="1" applyAlignment="1">
      <alignment horizontal="center" vertical="center" wrapText="1"/>
      <protection/>
    </xf>
    <xf numFmtId="174" fontId="12" fillId="0" borderId="129" xfId="63" applyNumberFormat="1" applyFont="1" applyFill="1" applyBorder="1" applyAlignment="1">
      <alignment horizontal="right" vertical="center" wrapText="1"/>
      <protection/>
    </xf>
    <xf numFmtId="174" fontId="12" fillId="0" borderId="124" xfId="63" applyNumberFormat="1" applyFont="1" applyFill="1" applyBorder="1" applyAlignment="1">
      <alignment horizontal="right" vertical="center" wrapText="1"/>
      <protection/>
    </xf>
    <xf numFmtId="174" fontId="12" fillId="0" borderId="130" xfId="63" applyNumberFormat="1" applyFont="1" applyFill="1" applyBorder="1" applyAlignment="1">
      <alignment horizontal="right" vertical="center" wrapText="1"/>
      <protection/>
    </xf>
    <xf numFmtId="0" fontId="13" fillId="0" borderId="0" xfId="63" applyFont="1" applyFill="1">
      <alignment/>
      <protection/>
    </xf>
    <xf numFmtId="0" fontId="48" fillId="0" borderId="0" xfId="63" applyFont="1" applyFill="1">
      <alignment/>
      <protection/>
    </xf>
    <xf numFmtId="3" fontId="48" fillId="0" borderId="0" xfId="63" applyNumberFormat="1" applyFont="1" applyFill="1">
      <alignment/>
      <protection/>
    </xf>
    <xf numFmtId="3" fontId="48" fillId="0" borderId="0" xfId="63" applyNumberFormat="1" applyFont="1" applyFill="1" applyAlignment="1">
      <alignment horizontal="center"/>
      <protection/>
    </xf>
    <xf numFmtId="0" fontId="13" fillId="0" borderId="0" xfId="63" applyFont="1" applyFill="1" applyProtection="1">
      <alignment/>
      <protection locked="0"/>
    </xf>
    <xf numFmtId="0" fontId="48" fillId="0" borderId="0" xfId="63" applyFill="1" applyAlignment="1">
      <alignment horizontal="center"/>
      <protection/>
    </xf>
    <xf numFmtId="0" fontId="0" fillId="0" borderId="0" xfId="62" applyFill="1" applyAlignment="1" applyProtection="1">
      <alignment vertical="center"/>
      <protection locked="0"/>
    </xf>
    <xf numFmtId="0" fontId="5" fillId="0" borderId="0" xfId="62" applyFont="1" applyFill="1" applyAlignment="1" applyProtection="1">
      <alignment horizontal="center" vertical="center"/>
      <protection/>
    </xf>
    <xf numFmtId="0" fontId="0" fillId="0" borderId="0" xfId="62" applyFill="1" applyAlignment="1" applyProtection="1">
      <alignment vertical="center" wrapText="1"/>
      <protection/>
    </xf>
    <xf numFmtId="175" fontId="10" fillId="0" borderId="71" xfId="62" applyNumberFormat="1" applyFont="1" applyFill="1" applyBorder="1" applyAlignment="1" applyProtection="1">
      <alignment vertical="center"/>
      <protection/>
    </xf>
    <xf numFmtId="172" fontId="11" fillId="0" borderId="50" xfId="62" applyNumberFormat="1" applyFont="1" applyFill="1" applyBorder="1" applyAlignment="1" applyProtection="1">
      <alignment horizontal="center" vertical="center"/>
      <protection/>
    </xf>
    <xf numFmtId="0" fontId="10" fillId="0" borderId="53" xfId="62" applyFont="1" applyFill="1" applyBorder="1" applyAlignment="1" applyProtection="1">
      <alignment horizontal="left" vertical="center" wrapText="1"/>
      <protection/>
    </xf>
    <xf numFmtId="175" fontId="10" fillId="0" borderId="70" xfId="62" applyNumberFormat="1" applyFont="1" applyFill="1" applyBorder="1" applyAlignment="1" applyProtection="1">
      <alignment vertical="center"/>
      <protection/>
    </xf>
    <xf numFmtId="172" fontId="11" fillId="0" borderId="23" xfId="62" applyNumberFormat="1" applyFont="1" applyFill="1" applyBorder="1" applyAlignment="1" applyProtection="1">
      <alignment horizontal="center" vertical="center"/>
      <protection/>
    </xf>
    <xf numFmtId="0" fontId="10" fillId="0" borderId="20" xfId="62" applyFont="1" applyFill="1" applyBorder="1" applyAlignment="1" applyProtection="1">
      <alignment vertical="center" wrapText="1"/>
      <protection/>
    </xf>
    <xf numFmtId="175" fontId="15" fillId="0" borderId="70" xfId="62" applyNumberFormat="1" applyFont="1" applyFill="1" applyBorder="1" applyAlignment="1" applyProtection="1">
      <alignment vertical="center"/>
      <protection locked="0"/>
    </xf>
    <xf numFmtId="0" fontId="17" fillId="0" borderId="20" xfId="62" applyFont="1" applyFill="1" applyBorder="1" applyAlignment="1" applyProtection="1">
      <alignment horizontal="left" vertical="center" wrapText="1"/>
      <protection/>
    </xf>
    <xf numFmtId="175" fontId="11" fillId="0" borderId="70" xfId="62" applyNumberFormat="1" applyFont="1" applyFill="1" applyBorder="1" applyAlignment="1" applyProtection="1">
      <alignment vertical="center"/>
      <protection locked="0"/>
    </xf>
    <xf numFmtId="0" fontId="11" fillId="0" borderId="20" xfId="62" applyFont="1" applyFill="1" applyBorder="1" applyAlignment="1" applyProtection="1">
      <alignment horizontal="left" vertical="center" indent="2"/>
      <protection locked="0"/>
    </xf>
    <xf numFmtId="0" fontId="11" fillId="0" borderId="20" xfId="62" applyFont="1" applyFill="1" applyBorder="1" applyAlignment="1" applyProtection="1">
      <alignment horizontal="left" vertical="center" wrapText="1" indent="2"/>
      <protection/>
    </xf>
    <xf numFmtId="175" fontId="11" fillId="0" borderId="70" xfId="62" applyNumberFormat="1" applyFont="1" applyFill="1" applyBorder="1" applyAlignment="1" applyProtection="1">
      <alignment vertical="center"/>
      <protection/>
    </xf>
    <xf numFmtId="0" fontId="11" fillId="0" borderId="20" xfId="62" applyFont="1" applyFill="1" applyBorder="1" applyAlignment="1" applyProtection="1">
      <alignment horizontal="left" vertical="center" wrapText="1"/>
      <protection/>
    </xf>
    <xf numFmtId="175" fontId="17" fillId="0" borderId="70" xfId="62" applyNumberFormat="1" applyFont="1" applyFill="1" applyBorder="1" applyAlignment="1" applyProtection="1">
      <alignment vertical="center"/>
      <protection/>
    </xf>
    <xf numFmtId="0" fontId="0" fillId="0" borderId="0" xfId="62" applyFont="1" applyFill="1" applyAlignment="1" applyProtection="1">
      <alignment vertical="center"/>
      <protection locked="0"/>
    </xf>
    <xf numFmtId="0" fontId="10" fillId="0" borderId="20" xfId="62" applyFont="1" applyFill="1" applyBorder="1" applyAlignment="1" applyProtection="1">
      <alignment horizontal="left" vertical="center" wrapText="1"/>
      <protection/>
    </xf>
    <xf numFmtId="175" fontId="11" fillId="0" borderId="77" xfId="62" applyNumberFormat="1" applyFont="1" applyFill="1" applyBorder="1" applyAlignment="1" applyProtection="1">
      <alignment vertical="center"/>
      <protection locked="0"/>
    </xf>
    <xf numFmtId="172" fontId="11" fillId="0" borderId="25" xfId="62" applyNumberFormat="1" applyFont="1" applyFill="1" applyBorder="1" applyAlignment="1" applyProtection="1">
      <alignment horizontal="center" vertical="center"/>
      <protection/>
    </xf>
    <xf numFmtId="0" fontId="11" fillId="0" borderId="40" xfId="62" applyFont="1" applyFill="1" applyBorder="1" applyAlignment="1" applyProtection="1">
      <alignment horizontal="left" vertical="center" wrapText="1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49" fontId="10" fillId="0" borderId="71" xfId="62" applyNumberFormat="1" applyFont="1" applyFill="1" applyBorder="1" applyAlignment="1" applyProtection="1">
      <alignment horizontal="center" vertical="center"/>
      <protection/>
    </xf>
    <xf numFmtId="49" fontId="10" fillId="0" borderId="50" xfId="62" applyNumberFormat="1" applyFont="1" applyFill="1" applyBorder="1" applyAlignment="1" applyProtection="1">
      <alignment horizontal="center" vertical="center"/>
      <protection/>
    </xf>
    <xf numFmtId="49" fontId="10" fillId="0" borderId="53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wrapText="1" indent="1"/>
      <protection/>
    </xf>
    <xf numFmtId="0" fontId="20" fillId="0" borderId="0" xfId="0" applyFont="1" applyBorder="1" applyAlignment="1" applyProtection="1">
      <alignment horizontal="center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10" xfId="59" applyNumberFormat="1" applyFont="1" applyFill="1" applyBorder="1" applyAlignment="1" applyProtection="1">
      <alignment horizontal="left" vertical="center"/>
      <protection/>
    </xf>
    <xf numFmtId="164" fontId="7" fillId="0" borderId="10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31" fillId="0" borderId="0" xfId="0" applyNumberFormat="1" applyFont="1" applyFill="1" applyBorder="1" applyAlignment="1" applyProtection="1">
      <alignment horizontal="center" textRotation="180" wrapText="1"/>
      <protection/>
    </xf>
    <xf numFmtId="164" fontId="9" fillId="0" borderId="65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58" applyNumberFormat="1" applyFont="1" applyFill="1" applyAlignment="1">
      <alignment horizontal="left" vertical="center" wrapText="1"/>
      <protection/>
    </xf>
    <xf numFmtId="164" fontId="0" fillId="0" borderId="0" xfId="58" applyNumberFormat="1" applyFill="1" applyAlignment="1" applyProtection="1">
      <alignment horizontal="left" vertical="center" wrapText="1"/>
      <protection locked="0"/>
    </xf>
    <xf numFmtId="164" fontId="8" fillId="0" borderId="107" xfId="58" applyNumberFormat="1" applyFont="1" applyFill="1" applyBorder="1" applyAlignment="1">
      <alignment horizontal="right" vertical="center"/>
      <protection/>
    </xf>
    <xf numFmtId="164" fontId="9" fillId="0" borderId="131" xfId="58" applyNumberFormat="1" applyFont="1" applyFill="1" applyBorder="1" applyAlignment="1">
      <alignment horizontal="center" vertical="center"/>
      <protection/>
    </xf>
    <xf numFmtId="164" fontId="9" fillId="0" borderId="132" xfId="58" applyNumberFormat="1" applyFont="1" applyFill="1" applyBorder="1" applyAlignment="1">
      <alignment horizontal="center" vertical="center"/>
      <protection/>
    </xf>
    <xf numFmtId="164" fontId="9" fillId="0" borderId="98" xfId="58" applyNumberFormat="1" applyFont="1" applyFill="1" applyBorder="1" applyAlignment="1">
      <alignment horizontal="center" vertical="center"/>
      <protection/>
    </xf>
    <xf numFmtId="164" fontId="9" fillId="0" borderId="97" xfId="58" applyNumberFormat="1" applyFont="1" applyFill="1" applyBorder="1" applyAlignment="1">
      <alignment horizontal="center" vertical="center" wrapText="1"/>
      <protection/>
    </xf>
    <xf numFmtId="164" fontId="9" fillId="0" borderId="101" xfId="58" applyNumberFormat="1" applyFont="1" applyFill="1" applyBorder="1" applyAlignment="1">
      <alignment horizontal="center" vertical="center" wrapText="1"/>
      <protection/>
    </xf>
    <xf numFmtId="164" fontId="9" fillId="0" borderId="133" xfId="58" applyNumberFormat="1" applyFont="1" applyFill="1" applyBorder="1" applyAlignment="1">
      <alignment horizontal="center" vertical="center" wrapText="1"/>
      <protection/>
    </xf>
    <xf numFmtId="164" fontId="10" fillId="0" borderId="97" xfId="58" applyNumberFormat="1" applyFont="1" applyFill="1" applyBorder="1" applyAlignment="1">
      <alignment horizontal="center" vertical="center"/>
      <protection/>
    </xf>
    <xf numFmtId="164" fontId="10" fillId="0" borderId="97" xfId="58" applyNumberFormat="1" applyFont="1" applyFill="1" applyBorder="1" applyAlignment="1">
      <alignment horizontal="center" vertical="center" wrapText="1"/>
      <protection/>
    </xf>
    <xf numFmtId="164" fontId="9" fillId="0" borderId="97" xfId="58" applyNumberFormat="1" applyFont="1" applyFill="1" applyBorder="1" applyAlignment="1">
      <alignment horizontal="center" vertical="center" wrapText="1"/>
      <protection/>
    </xf>
    <xf numFmtId="164" fontId="32" fillId="0" borderId="105" xfId="58" applyNumberFormat="1" applyFont="1" applyFill="1" applyBorder="1" applyAlignment="1">
      <alignment horizontal="center" vertical="center" wrapText="1"/>
      <protection/>
    </xf>
    <xf numFmtId="164" fontId="32" fillId="0" borderId="134" xfId="58" applyNumberFormat="1" applyFont="1" applyFill="1" applyBorder="1" applyAlignment="1">
      <alignment horizontal="center" vertical="center" wrapText="1"/>
      <protection/>
    </xf>
    <xf numFmtId="164" fontId="0" fillId="0" borderId="100" xfId="58" applyNumberFormat="1" applyFill="1" applyBorder="1" applyAlignment="1" applyProtection="1">
      <alignment horizontal="left" vertical="center" wrapText="1"/>
      <protection locked="0"/>
    </xf>
    <xf numFmtId="164" fontId="0" fillId="0" borderId="135" xfId="58" applyNumberFormat="1" applyFill="1" applyBorder="1" applyAlignment="1" applyProtection="1">
      <alignment horizontal="left" vertical="center" wrapText="1"/>
      <protection locked="0"/>
    </xf>
    <xf numFmtId="164" fontId="0" fillId="0" borderId="136" xfId="58" applyNumberFormat="1" applyFill="1" applyBorder="1" applyAlignment="1" applyProtection="1">
      <alignment horizontal="left" vertical="center" wrapText="1"/>
      <protection locked="0"/>
    </xf>
    <xf numFmtId="164" fontId="0" fillId="0" borderId="137" xfId="58" applyNumberFormat="1" applyFill="1" applyBorder="1" applyAlignment="1" applyProtection="1">
      <alignment horizontal="left" vertical="center" wrapText="1"/>
      <protection locked="0"/>
    </xf>
    <xf numFmtId="164" fontId="32" fillId="0" borderId="105" xfId="58" applyNumberFormat="1" applyFont="1" applyFill="1" applyBorder="1" applyAlignment="1">
      <alignment horizontal="left" vertical="center" wrapText="1" indent="2"/>
      <protection/>
    </xf>
    <xf numFmtId="164" fontId="32" fillId="0" borderId="134" xfId="58" applyNumberFormat="1" applyFont="1" applyFill="1" applyBorder="1" applyAlignment="1">
      <alignment horizontal="left" vertical="center" wrapText="1" indent="2"/>
      <protection/>
    </xf>
    <xf numFmtId="173" fontId="21" fillId="0" borderId="106" xfId="58" applyNumberFormat="1" applyFont="1" applyFill="1" applyBorder="1" applyAlignment="1">
      <alignment horizontal="left" vertical="center" wrapText="1"/>
      <protection/>
    </xf>
    <xf numFmtId="173" fontId="6" fillId="0" borderId="0" xfId="58" applyNumberFormat="1" applyFont="1" applyFill="1" applyBorder="1" applyAlignment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right" vertical="top"/>
      <protection locked="0"/>
    </xf>
    <xf numFmtId="0" fontId="46" fillId="0" borderId="0" xfId="60" applyFont="1" applyFill="1" applyBorder="1" applyAlignment="1" applyProtection="1">
      <alignment horizontal="center"/>
      <protection locked="0"/>
    </xf>
    <xf numFmtId="0" fontId="6" fillId="0" borderId="0" xfId="60" applyFont="1" applyFill="1" applyBorder="1" applyAlignment="1">
      <alignment horizontal="center" wrapText="1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38" xfId="60" applyFont="1" applyFill="1" applyBorder="1" applyAlignment="1">
      <alignment horizontal="center" vertical="center"/>
      <protection/>
    </xf>
    <xf numFmtId="0" fontId="6" fillId="0" borderId="139" xfId="60" applyFont="1" applyFill="1" applyBorder="1" applyAlignment="1">
      <alignment horizontal="center" vertical="center"/>
      <protection/>
    </xf>
    <xf numFmtId="0" fontId="39" fillId="0" borderId="0" xfId="60" applyFont="1" applyFill="1" applyBorder="1" applyAlignment="1" applyProtection="1">
      <alignment horizontal="center" vertical="center"/>
      <protection locked="0"/>
    </xf>
    <xf numFmtId="0" fontId="6" fillId="0" borderId="0" xfId="60" applyFont="1" applyFill="1" applyBorder="1" applyAlignment="1">
      <alignment horizontal="center"/>
      <protection/>
    </xf>
    <xf numFmtId="0" fontId="6" fillId="0" borderId="0" xfId="60" applyFont="1" applyFill="1" applyBorder="1" applyAlignment="1" applyProtection="1">
      <alignment horizontal="center" vertical="center"/>
      <protection locked="0"/>
    </xf>
    <xf numFmtId="0" fontId="8" fillId="0" borderId="10" xfId="60" applyFont="1" applyFill="1" applyBorder="1" applyAlignment="1">
      <alignment horizontal="right"/>
      <protection/>
    </xf>
    <xf numFmtId="0" fontId="32" fillId="0" borderId="15" xfId="60" applyFont="1" applyFill="1" applyBorder="1" applyAlignment="1">
      <alignment horizontal="center" vertical="center" wrapText="1"/>
      <protection/>
    </xf>
    <xf numFmtId="0" fontId="32" fillId="0" borderId="17" xfId="60" applyFont="1" applyFill="1" applyBorder="1" applyAlignment="1">
      <alignment horizontal="center" vertical="center"/>
      <protection/>
    </xf>
    <xf numFmtId="0" fontId="32" fillId="0" borderId="75" xfId="60" applyFont="1" applyFill="1" applyBorder="1" applyAlignment="1">
      <alignment horizontal="center" vertical="center"/>
      <protection/>
    </xf>
    <xf numFmtId="0" fontId="32" fillId="0" borderId="44" xfId="60" applyFont="1" applyFill="1" applyBorder="1" applyAlignment="1">
      <alignment horizontal="center" vertical="center"/>
      <protection/>
    </xf>
    <xf numFmtId="0" fontId="9" fillId="0" borderId="140" xfId="58" applyFont="1" applyFill="1" applyBorder="1" applyAlignment="1" applyProtection="1">
      <alignment horizontal="center" vertical="center" wrapText="1"/>
      <protection/>
    </xf>
    <xf numFmtId="0" fontId="9" fillId="0" borderId="141" xfId="58" applyFont="1" applyFill="1" applyBorder="1" applyAlignment="1" applyProtection="1">
      <alignment horizontal="center" vertical="center" wrapText="1"/>
      <protection/>
    </xf>
    <xf numFmtId="0" fontId="9" fillId="0" borderId="142" xfId="58" applyFont="1" applyFill="1" applyBorder="1" applyAlignment="1" applyProtection="1">
      <alignment horizontal="center" vertical="center" wrapText="1"/>
      <protection/>
    </xf>
    <xf numFmtId="0" fontId="9" fillId="0" borderId="143" xfId="58" applyFont="1" applyFill="1" applyBorder="1" applyAlignment="1" applyProtection="1">
      <alignment horizontal="center" vertical="center" wrapText="1"/>
      <protection/>
    </xf>
    <xf numFmtId="0" fontId="9" fillId="0" borderId="114" xfId="58" applyFont="1" applyFill="1" applyBorder="1" applyAlignment="1" applyProtection="1">
      <alignment horizontal="center" vertical="center" wrapText="1"/>
      <protection/>
    </xf>
    <xf numFmtId="0" fontId="9" fillId="0" borderId="115" xfId="58" applyFont="1" applyFill="1" applyBorder="1" applyAlignment="1" applyProtection="1">
      <alignment horizontal="center" vertical="center" wrapText="1"/>
      <protection/>
    </xf>
    <xf numFmtId="0" fontId="9" fillId="0" borderId="105" xfId="58" applyFont="1" applyFill="1" applyBorder="1" applyAlignment="1" applyProtection="1">
      <alignment horizontal="left" vertical="center" wrapText="1" indent="1"/>
      <protection/>
    </xf>
    <xf numFmtId="0" fontId="9" fillId="0" borderId="144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left" vertical="center" indent="2"/>
      <protection/>
    </xf>
    <xf numFmtId="0" fontId="48" fillId="0" borderId="0" xfId="63" applyFont="1" applyFill="1" applyAlignment="1">
      <alignment horizontal="left"/>
      <protection/>
    </xf>
    <xf numFmtId="0" fontId="20" fillId="0" borderId="0" xfId="63" applyFont="1" applyFill="1" applyAlignment="1">
      <alignment horizontal="center" vertical="center" wrapText="1"/>
      <protection/>
    </xf>
    <xf numFmtId="0" fontId="20" fillId="0" borderId="0" xfId="63" applyFont="1" applyFill="1" applyAlignment="1">
      <alignment horizontal="center" vertical="center"/>
      <protection/>
    </xf>
    <xf numFmtId="0" fontId="51" fillId="0" borderId="0" xfId="63" applyFont="1" applyFill="1" applyBorder="1" applyAlignment="1">
      <alignment horizontal="right"/>
      <protection/>
    </xf>
    <xf numFmtId="0" fontId="52" fillId="0" borderId="140" xfId="63" applyFont="1" applyFill="1" applyBorder="1" applyAlignment="1">
      <alignment horizontal="center" vertical="center" wrapText="1"/>
      <protection/>
    </xf>
    <xf numFmtId="0" fontId="52" fillId="0" borderId="145" xfId="63" applyFont="1" applyFill="1" applyBorder="1" applyAlignment="1">
      <alignment horizontal="center" vertical="center" wrapText="1"/>
      <protection/>
    </xf>
    <xf numFmtId="0" fontId="52" fillId="0" borderId="108" xfId="63" applyFont="1" applyFill="1" applyBorder="1" applyAlignment="1">
      <alignment horizontal="center" vertical="center" wrapText="1"/>
      <protection/>
    </xf>
    <xf numFmtId="0" fontId="7" fillId="0" borderId="142" xfId="61" applyFont="1" applyFill="1" applyBorder="1" applyAlignment="1" applyProtection="1">
      <alignment horizontal="center" vertical="center" textRotation="90"/>
      <protection/>
    </xf>
    <xf numFmtId="0" fontId="7" fillId="0" borderId="146" xfId="61" applyFont="1" applyFill="1" applyBorder="1" applyAlignment="1" applyProtection="1">
      <alignment horizontal="center" vertical="center" textRotation="90"/>
      <protection/>
    </xf>
    <xf numFmtId="0" fontId="7" fillId="0" borderId="117" xfId="61" applyFont="1" applyFill="1" applyBorder="1" applyAlignment="1" applyProtection="1">
      <alignment horizontal="center" vertical="center" textRotation="90"/>
      <protection/>
    </xf>
    <xf numFmtId="0" fontId="51" fillId="0" borderId="147" xfId="63" applyFont="1" applyFill="1" applyBorder="1" applyAlignment="1">
      <alignment horizontal="center" vertical="center" wrapText="1"/>
      <protection/>
    </xf>
    <xf numFmtId="0" fontId="51" fillId="0" borderId="119" xfId="63" applyFont="1" applyFill="1" applyBorder="1" applyAlignment="1">
      <alignment horizontal="center" vertical="center" wrapText="1"/>
      <protection/>
    </xf>
    <xf numFmtId="0" fontId="51" fillId="0" borderId="148" xfId="63" applyFont="1" applyFill="1" applyBorder="1" applyAlignment="1">
      <alignment horizontal="center" vertical="center" wrapText="1"/>
      <protection/>
    </xf>
    <xf numFmtId="0" fontId="51" fillId="0" borderId="118" xfId="63" applyFont="1" applyFill="1" applyBorder="1" applyAlignment="1">
      <alignment horizontal="center" vertical="center" wrapText="1"/>
      <protection/>
    </xf>
    <xf numFmtId="0" fontId="51" fillId="0" borderId="119" xfId="63" applyFont="1" applyFill="1" applyBorder="1" applyAlignment="1">
      <alignment horizontal="center" wrapText="1"/>
      <protection/>
    </xf>
    <xf numFmtId="0" fontId="51" fillId="0" borderId="120" xfId="63" applyFont="1" applyFill="1" applyBorder="1" applyAlignment="1">
      <alignment horizontal="center" wrapText="1"/>
      <protection/>
    </xf>
    <xf numFmtId="0" fontId="32" fillId="0" borderId="0" xfId="62" applyFont="1" applyFill="1" applyBorder="1" applyAlignment="1" applyProtection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right" vertical="center"/>
      <protection/>
    </xf>
    <xf numFmtId="0" fontId="6" fillId="0" borderId="29" xfId="62" applyFont="1" applyFill="1" applyBorder="1" applyAlignment="1" applyProtection="1">
      <alignment horizontal="center" vertical="center" wrapText="1"/>
      <protection/>
    </xf>
    <xf numFmtId="0" fontId="7" fillId="0" borderId="21" xfId="62" applyFont="1" applyFill="1" applyBorder="1" applyAlignment="1" applyProtection="1">
      <alignment horizontal="center" vertical="center" textRotation="90"/>
      <protection/>
    </xf>
    <xf numFmtId="0" fontId="8" fillId="0" borderId="24" xfId="6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_KVRENMUNKA" xfId="59"/>
    <cellStyle name="Normál_minta" xfId="60"/>
    <cellStyle name="Normál_VAGYONK" xfId="61"/>
    <cellStyle name="Normál_VAGYONK 2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view="pageLayout" zoomScaleNormal="120" zoomScaleSheetLayoutView="100" workbookViewId="0" topLeftCell="A73">
      <selection activeCell="E6" sqref="E6"/>
    </sheetView>
  </sheetViews>
  <sheetFormatPr defaultColWidth="9.00390625" defaultRowHeight="12.75"/>
  <cols>
    <col min="1" max="1" width="9.50390625" style="1" customWidth="1"/>
    <col min="2" max="2" width="66.375" style="1" customWidth="1"/>
    <col min="3" max="5" width="14.375" style="1" customWidth="1"/>
    <col min="6" max="6" width="14.375" style="2" customWidth="1"/>
    <col min="7" max="7" width="9.00390625" style="3" customWidth="1"/>
    <col min="8" max="16384" width="9.375" style="3" customWidth="1"/>
  </cols>
  <sheetData>
    <row r="1" spans="1:6" ht="15.75" customHeight="1">
      <c r="A1" s="878" t="s">
        <v>0</v>
      </c>
      <c r="B1" s="878"/>
      <c r="C1" s="878"/>
      <c r="D1" s="878"/>
      <c r="E1" s="878"/>
      <c r="F1" s="878"/>
    </row>
    <row r="2" spans="1:6" ht="15.75" customHeight="1">
      <c r="A2" s="879" t="s">
        <v>1</v>
      </c>
      <c r="B2" s="879"/>
      <c r="C2" s="4"/>
      <c r="D2" s="4"/>
      <c r="E2" s="4"/>
      <c r="F2" s="5" t="s">
        <v>2</v>
      </c>
    </row>
    <row r="3" spans="1:6" ht="37.5" customHeight="1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9" t="s">
        <v>8</v>
      </c>
    </row>
    <row r="4" spans="1:6" s="14" customFormat="1" ht="12" customHeight="1">
      <c r="A4" s="10">
        <v>1</v>
      </c>
      <c r="B4" s="11">
        <v>2</v>
      </c>
      <c r="C4" s="12">
        <v>3</v>
      </c>
      <c r="D4" s="11">
        <v>4</v>
      </c>
      <c r="E4" s="11">
        <v>5</v>
      </c>
      <c r="F4" s="13">
        <v>6</v>
      </c>
    </row>
    <row r="5" spans="1:6" s="20" customFormat="1" ht="12" customHeight="1">
      <c r="A5" s="15" t="s">
        <v>9</v>
      </c>
      <c r="B5" s="16" t="s">
        <v>10</v>
      </c>
      <c r="C5" s="17">
        <f>+C6+C11+C21</f>
        <v>179868</v>
      </c>
      <c r="D5" s="18">
        <f>+D6+D11+D21</f>
        <v>191968</v>
      </c>
      <c r="E5" s="18">
        <f>+E6+E11+E21</f>
        <v>215930</v>
      </c>
      <c r="F5" s="19">
        <f>E5/D5*100</f>
        <v>112.48228871478581</v>
      </c>
    </row>
    <row r="6" spans="1:6" s="20" customFormat="1" ht="12" customHeight="1">
      <c r="A6" s="21" t="s">
        <v>11</v>
      </c>
      <c r="B6" s="22" t="s">
        <v>12</v>
      </c>
      <c r="C6" s="23">
        <f>+C7+C8+C9+C10</f>
        <v>5000</v>
      </c>
      <c r="D6" s="24">
        <f>+D7+D8+D9+D10</f>
        <v>5000</v>
      </c>
      <c r="E6" s="24">
        <f>+E7+E8+E9+E10</f>
        <v>5165</v>
      </c>
      <c r="F6" s="25">
        <f>E6/D6*100</f>
        <v>103.3</v>
      </c>
    </row>
    <row r="7" spans="1:6" s="20" customFormat="1" ht="12" customHeight="1">
      <c r="A7" s="26" t="s">
        <v>13</v>
      </c>
      <c r="B7" s="27" t="s">
        <v>14</v>
      </c>
      <c r="C7" s="28">
        <v>5000</v>
      </c>
      <c r="D7" s="29">
        <v>5000</v>
      </c>
      <c r="E7" s="29">
        <v>4665</v>
      </c>
      <c r="F7" s="30">
        <f>E7/D7*100</f>
        <v>93.30000000000001</v>
      </c>
    </row>
    <row r="8" spans="1:6" s="20" customFormat="1" ht="12" customHeight="1">
      <c r="A8" s="26" t="s">
        <v>15</v>
      </c>
      <c r="B8" s="31" t="s">
        <v>16</v>
      </c>
      <c r="C8" s="28"/>
      <c r="D8" s="29"/>
      <c r="E8" s="29"/>
      <c r="F8" s="32"/>
    </row>
    <row r="9" spans="1:6" s="20" customFormat="1" ht="12" customHeight="1">
      <c r="A9" s="26" t="s">
        <v>17</v>
      </c>
      <c r="B9" s="31" t="s">
        <v>18</v>
      </c>
      <c r="C9" s="28"/>
      <c r="D9" s="29"/>
      <c r="E9" s="29">
        <v>471</v>
      </c>
      <c r="F9" s="33"/>
    </row>
    <row r="10" spans="1:6" s="20" customFormat="1" ht="12" customHeight="1">
      <c r="A10" s="26" t="s">
        <v>19</v>
      </c>
      <c r="B10" s="34" t="s">
        <v>20</v>
      </c>
      <c r="C10" s="28"/>
      <c r="D10" s="29"/>
      <c r="E10" s="29">
        <v>29</v>
      </c>
      <c r="F10" s="33"/>
    </row>
    <row r="11" spans="1:6" s="20" customFormat="1" ht="12" customHeight="1">
      <c r="A11" s="21" t="s">
        <v>21</v>
      </c>
      <c r="B11" s="16" t="s">
        <v>22</v>
      </c>
      <c r="C11" s="35">
        <f>+C12+C13+C14+C16+C17+C18+C19+C20</f>
        <v>44868</v>
      </c>
      <c r="D11" s="24">
        <f>+D12+D13+D14+D15+D16+D17+D18+D19+D20</f>
        <v>56968</v>
      </c>
      <c r="E11" s="24">
        <f>+E12+E13+E14+E15+E16+E17+E18+E19+E20</f>
        <v>68371</v>
      </c>
      <c r="F11" s="25">
        <f>E11/D11*100</f>
        <v>120.016500491504</v>
      </c>
    </row>
    <row r="12" spans="1:6" s="20" customFormat="1" ht="12" customHeight="1">
      <c r="A12" s="36" t="s">
        <v>23</v>
      </c>
      <c r="B12" s="37" t="s">
        <v>24</v>
      </c>
      <c r="C12" s="38"/>
      <c r="D12" s="39">
        <v>300</v>
      </c>
      <c r="E12" s="39"/>
      <c r="F12" s="40"/>
    </row>
    <row r="13" spans="1:6" s="20" customFormat="1" ht="12" customHeight="1">
      <c r="A13" s="26" t="s">
        <v>25</v>
      </c>
      <c r="B13" s="41" t="s">
        <v>26</v>
      </c>
      <c r="C13" s="42">
        <f>3700+300</f>
        <v>4000</v>
      </c>
      <c r="D13" s="29"/>
      <c r="E13" s="29"/>
      <c r="F13" s="43"/>
    </row>
    <row r="14" spans="1:6" s="20" customFormat="1" ht="12" customHeight="1">
      <c r="A14" s="26" t="s">
        <v>27</v>
      </c>
      <c r="B14" s="41" t="s">
        <v>28</v>
      </c>
      <c r="C14" s="42">
        <f>22268+400</f>
        <v>22668</v>
      </c>
      <c r="D14" s="29">
        <f>22268+400</f>
        <v>22668</v>
      </c>
      <c r="E14" s="29">
        <v>21033</v>
      </c>
      <c r="F14" s="43">
        <f aca="true" t="shared" si="0" ref="F14:F23">E14/D14*100</f>
        <v>92.787188988883</v>
      </c>
    </row>
    <row r="15" spans="1:6" s="20" customFormat="1" ht="12" customHeight="1">
      <c r="A15" s="26" t="s">
        <v>29</v>
      </c>
      <c r="B15" s="41" t="s">
        <v>30</v>
      </c>
      <c r="C15" s="42"/>
      <c r="D15" s="29">
        <v>3700</v>
      </c>
      <c r="E15" s="29">
        <v>4055</v>
      </c>
      <c r="F15" s="43">
        <f t="shared" si="0"/>
        <v>109.5945945945946</v>
      </c>
    </row>
    <row r="16" spans="1:6" s="20" customFormat="1" ht="12" customHeight="1">
      <c r="A16" s="26" t="s">
        <v>31</v>
      </c>
      <c r="B16" s="41" t="s">
        <v>32</v>
      </c>
      <c r="C16" s="42">
        <v>6771</v>
      </c>
      <c r="D16" s="29">
        <v>6771</v>
      </c>
      <c r="E16" s="29">
        <v>6419</v>
      </c>
      <c r="F16" s="43">
        <f t="shared" si="0"/>
        <v>94.80135873578497</v>
      </c>
    </row>
    <row r="17" spans="1:6" s="20" customFormat="1" ht="12" customHeight="1">
      <c r="A17" s="44" t="s">
        <v>33</v>
      </c>
      <c r="B17" s="45" t="s">
        <v>34</v>
      </c>
      <c r="C17" s="46">
        <v>1496</v>
      </c>
      <c r="D17" s="47">
        <v>1496</v>
      </c>
      <c r="E17" s="47">
        <v>1447</v>
      </c>
      <c r="F17" s="43">
        <f t="shared" si="0"/>
        <v>96.72459893048129</v>
      </c>
    </row>
    <row r="18" spans="1:6" s="20" customFormat="1" ht="12" customHeight="1">
      <c r="A18" s="26" t="s">
        <v>35</v>
      </c>
      <c r="B18" s="41" t="s">
        <v>36</v>
      </c>
      <c r="C18" s="42">
        <v>2233</v>
      </c>
      <c r="D18" s="29">
        <v>14333</v>
      </c>
      <c r="E18" s="29">
        <v>14194</v>
      </c>
      <c r="F18" s="43">
        <f t="shared" si="0"/>
        <v>99.03021000488383</v>
      </c>
    </row>
    <row r="19" spans="1:6" s="20" customFormat="1" ht="12" customHeight="1">
      <c r="A19" s="26" t="s">
        <v>37</v>
      </c>
      <c r="B19" s="41" t="s">
        <v>38</v>
      </c>
      <c r="C19" s="42">
        <v>7500</v>
      </c>
      <c r="D19" s="29">
        <v>7500</v>
      </c>
      <c r="E19" s="29">
        <v>20485</v>
      </c>
      <c r="F19" s="43">
        <f t="shared" si="0"/>
        <v>273.1333333333333</v>
      </c>
    </row>
    <row r="20" spans="1:6" s="20" customFormat="1" ht="12" customHeight="1">
      <c r="A20" s="48" t="s">
        <v>39</v>
      </c>
      <c r="B20" s="49" t="s">
        <v>40</v>
      </c>
      <c r="C20" s="50">
        <v>200</v>
      </c>
      <c r="D20" s="51">
        <v>200</v>
      </c>
      <c r="E20" s="51">
        <v>738</v>
      </c>
      <c r="F20" s="52">
        <f t="shared" si="0"/>
        <v>369</v>
      </c>
    </row>
    <row r="21" spans="1:6" s="20" customFormat="1" ht="12" customHeight="1">
      <c r="A21" s="21" t="s">
        <v>41</v>
      </c>
      <c r="B21" s="16" t="s">
        <v>42</v>
      </c>
      <c r="C21" s="53">
        <v>130000</v>
      </c>
      <c r="D21" s="54">
        <v>130000</v>
      </c>
      <c r="E21" s="54">
        <v>142394</v>
      </c>
      <c r="F21" s="55">
        <f t="shared" si="0"/>
        <v>109.53384615384616</v>
      </c>
    </row>
    <row r="22" spans="1:6" s="20" customFormat="1" ht="12" customHeight="1">
      <c r="A22" s="21" t="s">
        <v>43</v>
      </c>
      <c r="B22" s="16" t="s">
        <v>44</v>
      </c>
      <c r="C22" s="35">
        <f>+C23+C24+C25+C26+C27+C28+C29+C30</f>
        <v>64867</v>
      </c>
      <c r="D22" s="24">
        <f>+D23+D24+D25+D26+D27+D28+D29+D30</f>
        <v>76644</v>
      </c>
      <c r="E22" s="24">
        <f>+E23+E24+E25+E26+E27+E28+E29+E30</f>
        <v>76644</v>
      </c>
      <c r="F22" s="56">
        <f t="shared" si="0"/>
        <v>100</v>
      </c>
    </row>
    <row r="23" spans="1:6" s="20" customFormat="1" ht="12" customHeight="1">
      <c r="A23" s="57" t="s">
        <v>45</v>
      </c>
      <c r="B23" s="58" t="s">
        <v>46</v>
      </c>
      <c r="C23" s="59">
        <v>64777</v>
      </c>
      <c r="D23" s="60">
        <v>65215</v>
      </c>
      <c r="E23" s="60">
        <v>65215</v>
      </c>
      <c r="F23" s="61">
        <f t="shared" si="0"/>
        <v>100</v>
      </c>
    </row>
    <row r="24" spans="1:6" s="20" customFormat="1" ht="12" customHeight="1">
      <c r="A24" s="26" t="s">
        <v>47</v>
      </c>
      <c r="B24" s="41" t="s">
        <v>48</v>
      </c>
      <c r="C24" s="42"/>
      <c r="D24" s="29"/>
      <c r="E24" s="29"/>
      <c r="F24" s="61"/>
    </row>
    <row r="25" spans="1:6" s="20" customFormat="1" ht="12" customHeight="1">
      <c r="A25" s="26" t="s">
        <v>49</v>
      </c>
      <c r="B25" s="41" t="s">
        <v>50</v>
      </c>
      <c r="C25" s="42">
        <v>90</v>
      </c>
      <c r="D25" s="29">
        <v>537</v>
      </c>
      <c r="E25" s="29">
        <v>537</v>
      </c>
      <c r="F25" s="61">
        <f>E25/D25*100</f>
        <v>100</v>
      </c>
    </row>
    <row r="26" spans="1:6" s="20" customFormat="1" ht="12" customHeight="1">
      <c r="A26" s="62" t="s">
        <v>51</v>
      </c>
      <c r="B26" s="41" t="s">
        <v>52</v>
      </c>
      <c r="C26" s="63"/>
      <c r="D26" s="64">
        <v>8162</v>
      </c>
      <c r="E26" s="64">
        <v>8162</v>
      </c>
      <c r="F26" s="61">
        <f>E26/D26*100</f>
        <v>100</v>
      </c>
    </row>
    <row r="27" spans="1:6" s="20" customFormat="1" ht="12" customHeight="1">
      <c r="A27" s="62" t="s">
        <v>53</v>
      </c>
      <c r="B27" s="41" t="s">
        <v>54</v>
      </c>
      <c r="C27" s="63"/>
      <c r="D27" s="64">
        <v>2730</v>
      </c>
      <c r="E27" s="64">
        <v>2730</v>
      </c>
      <c r="F27" s="61">
        <f>E27/D27*100</f>
        <v>100</v>
      </c>
    </row>
    <row r="28" spans="1:6" s="20" customFormat="1" ht="12" customHeight="1">
      <c r="A28" s="26" t="s">
        <v>55</v>
      </c>
      <c r="B28" s="41" t="s">
        <v>56</v>
      </c>
      <c r="C28" s="42"/>
      <c r="D28" s="29"/>
      <c r="E28" s="29"/>
      <c r="F28" s="43"/>
    </row>
    <row r="29" spans="1:6" s="20" customFormat="1" ht="12" customHeight="1">
      <c r="A29" s="26" t="s">
        <v>57</v>
      </c>
      <c r="B29" s="41" t="s">
        <v>58</v>
      </c>
      <c r="C29" s="42"/>
      <c r="D29" s="29"/>
      <c r="E29" s="29"/>
      <c r="F29" s="43"/>
    </row>
    <row r="30" spans="1:6" s="20" customFormat="1" ht="12" customHeight="1">
      <c r="A30" s="26" t="s">
        <v>59</v>
      </c>
      <c r="B30" s="65" t="s">
        <v>60</v>
      </c>
      <c r="C30" s="42"/>
      <c r="D30" s="29"/>
      <c r="E30" s="29"/>
      <c r="F30" s="43"/>
    </row>
    <row r="31" spans="1:6" s="20" customFormat="1" ht="12" customHeight="1">
      <c r="A31" s="66" t="s">
        <v>61</v>
      </c>
      <c r="B31" s="16" t="s">
        <v>62</v>
      </c>
      <c r="C31" s="23">
        <f>+C32+C38</f>
        <v>4400</v>
      </c>
      <c r="D31" s="24">
        <f>+D32+D38</f>
        <v>41812</v>
      </c>
      <c r="E31" s="24">
        <f>+E32+E38</f>
        <v>43216</v>
      </c>
      <c r="F31" s="25">
        <f>E31/D31*100</f>
        <v>103.35788768774515</v>
      </c>
    </row>
    <row r="32" spans="1:6" s="20" customFormat="1" ht="12" customHeight="1">
      <c r="A32" s="67" t="s">
        <v>63</v>
      </c>
      <c r="B32" s="68" t="s">
        <v>64</v>
      </c>
      <c r="C32" s="69">
        <f>+C33+C34+C35+C36+C37</f>
        <v>4400</v>
      </c>
      <c r="D32" s="70">
        <v>5620</v>
      </c>
      <c r="E32" s="70">
        <v>7024</v>
      </c>
      <c r="F32" s="71">
        <f>E32/D32*100</f>
        <v>124.98220640569396</v>
      </c>
    </row>
    <row r="33" spans="1:6" s="20" customFormat="1" ht="12" customHeight="1">
      <c r="A33" s="72" t="s">
        <v>65</v>
      </c>
      <c r="B33" s="73" t="s">
        <v>66</v>
      </c>
      <c r="C33" s="28">
        <v>4400</v>
      </c>
      <c r="D33" s="29">
        <v>4400</v>
      </c>
      <c r="E33" s="29">
        <v>4524</v>
      </c>
      <c r="F33" s="43">
        <f>E33/D33*100</f>
        <v>102.81818181818181</v>
      </c>
    </row>
    <row r="34" spans="1:6" s="20" customFormat="1" ht="12" customHeight="1">
      <c r="A34" s="72" t="s">
        <v>67</v>
      </c>
      <c r="B34" s="73" t="s">
        <v>68</v>
      </c>
      <c r="C34" s="28"/>
      <c r="D34" s="29"/>
      <c r="E34" s="29">
        <v>1027</v>
      </c>
      <c r="F34" s="43"/>
    </row>
    <row r="35" spans="1:6" s="20" customFormat="1" ht="12" customHeight="1">
      <c r="A35" s="72" t="s">
        <v>69</v>
      </c>
      <c r="B35" s="73" t="s">
        <v>70</v>
      </c>
      <c r="C35" s="28"/>
      <c r="D35" s="29"/>
      <c r="E35" s="29"/>
      <c r="F35" s="43"/>
    </row>
    <row r="36" spans="1:6" s="20" customFormat="1" ht="12" customHeight="1">
      <c r="A36" s="72" t="s">
        <v>71</v>
      </c>
      <c r="B36" s="73" t="s">
        <v>72</v>
      </c>
      <c r="C36" s="28"/>
      <c r="D36" s="29"/>
      <c r="E36" s="29"/>
      <c r="F36" s="43"/>
    </row>
    <row r="37" spans="1:6" s="20" customFormat="1" ht="12" customHeight="1">
      <c r="A37" s="72" t="s">
        <v>73</v>
      </c>
      <c r="B37" s="73" t="s">
        <v>74</v>
      </c>
      <c r="C37" s="28"/>
      <c r="D37" s="29">
        <v>1220</v>
      </c>
      <c r="E37" s="29">
        <v>1473</v>
      </c>
      <c r="F37" s="43">
        <f>E37/D37*100</f>
        <v>120.73770491803279</v>
      </c>
    </row>
    <row r="38" spans="1:6" s="20" customFormat="1" ht="12" customHeight="1">
      <c r="A38" s="72" t="s">
        <v>75</v>
      </c>
      <c r="B38" s="74" t="s">
        <v>76</v>
      </c>
      <c r="C38" s="75">
        <f>+C39+C40+C41+C42+C43</f>
        <v>0</v>
      </c>
      <c r="D38" s="76">
        <f>+D39+D40+D41+D42+D43</f>
        <v>36192</v>
      </c>
      <c r="E38" s="76">
        <f>+E39+E40+E41+E42+E43</f>
        <v>36192</v>
      </c>
      <c r="F38" s="43">
        <f>E38/D38*100</f>
        <v>100</v>
      </c>
    </row>
    <row r="39" spans="1:6" s="20" customFormat="1" ht="12" customHeight="1">
      <c r="A39" s="72" t="s">
        <v>77</v>
      </c>
      <c r="B39" s="73" t="s">
        <v>66</v>
      </c>
      <c r="C39" s="28"/>
      <c r="D39" s="29"/>
      <c r="E39" s="29"/>
      <c r="F39" s="43"/>
    </row>
    <row r="40" spans="1:6" s="20" customFormat="1" ht="12" customHeight="1">
      <c r="A40" s="72" t="s">
        <v>78</v>
      </c>
      <c r="B40" s="73" t="s">
        <v>79</v>
      </c>
      <c r="C40" s="28"/>
      <c r="D40" s="29"/>
      <c r="E40" s="29"/>
      <c r="F40" s="43"/>
    </row>
    <row r="41" spans="1:6" s="20" customFormat="1" ht="12" customHeight="1">
      <c r="A41" s="72" t="s">
        <v>80</v>
      </c>
      <c r="B41" s="73" t="s">
        <v>70</v>
      </c>
      <c r="C41" s="28"/>
      <c r="D41" s="29"/>
      <c r="E41" s="29"/>
      <c r="F41" s="43"/>
    </row>
    <row r="42" spans="1:6" s="20" customFormat="1" ht="12" customHeight="1">
      <c r="A42" s="72" t="s">
        <v>81</v>
      </c>
      <c r="B42" s="77" t="s">
        <v>72</v>
      </c>
      <c r="C42" s="28"/>
      <c r="D42" s="29">
        <v>36192</v>
      </c>
      <c r="E42" s="29">
        <v>36192</v>
      </c>
      <c r="F42" s="43">
        <f>E42/D42*100</f>
        <v>100</v>
      </c>
    </row>
    <row r="43" spans="1:6" s="20" customFormat="1" ht="12" customHeight="1">
      <c r="A43" s="78" t="s">
        <v>82</v>
      </c>
      <c r="B43" s="79" t="s">
        <v>83</v>
      </c>
      <c r="C43" s="80"/>
      <c r="D43" s="64"/>
      <c r="E43" s="64"/>
      <c r="F43" s="52"/>
    </row>
    <row r="44" spans="1:6" s="20" customFormat="1" ht="12" customHeight="1">
      <c r="A44" s="21" t="s">
        <v>84</v>
      </c>
      <c r="B44" s="81" t="s">
        <v>85</v>
      </c>
      <c r="C44" s="23">
        <f>+C45+C46</f>
        <v>0</v>
      </c>
      <c r="D44" s="24">
        <f>+D45+D46</f>
        <v>444</v>
      </c>
      <c r="E44" s="24">
        <v>4291</v>
      </c>
      <c r="F44" s="25">
        <f>E44/D44*100</f>
        <v>966.4414414414415</v>
      </c>
    </row>
    <row r="45" spans="1:6" s="20" customFormat="1" ht="12" customHeight="1">
      <c r="A45" s="57" t="s">
        <v>86</v>
      </c>
      <c r="B45" s="31" t="s">
        <v>87</v>
      </c>
      <c r="C45" s="82"/>
      <c r="D45" s="60">
        <v>200</v>
      </c>
      <c r="E45" s="60">
        <v>200</v>
      </c>
      <c r="F45" s="61">
        <f>E45/D45*100</f>
        <v>100</v>
      </c>
    </row>
    <row r="46" spans="1:6" s="20" customFormat="1" ht="12" customHeight="1">
      <c r="A46" s="44" t="s">
        <v>88</v>
      </c>
      <c r="B46" s="83" t="s">
        <v>89</v>
      </c>
      <c r="C46" s="84"/>
      <c r="D46" s="47">
        <v>244</v>
      </c>
      <c r="E46" s="47">
        <v>4091</v>
      </c>
      <c r="F46" s="85">
        <f>E46/D46*100</f>
        <v>1676.6393442622953</v>
      </c>
    </row>
    <row r="47" spans="1:6" s="20" customFormat="1" ht="12" customHeight="1">
      <c r="A47" s="21" t="s">
        <v>90</v>
      </c>
      <c r="B47" s="81" t="s">
        <v>91</v>
      </c>
      <c r="C47" s="23">
        <f>+C48+C49+C50</f>
        <v>0</v>
      </c>
      <c r="D47" s="24">
        <f>+D48+D49+D50</f>
        <v>0</v>
      </c>
      <c r="E47" s="24">
        <f>+E48+E49+E50</f>
        <v>0</v>
      </c>
      <c r="F47" s="25"/>
    </row>
    <row r="48" spans="1:6" s="20" customFormat="1" ht="12" customHeight="1">
      <c r="A48" s="57" t="s">
        <v>92</v>
      </c>
      <c r="B48" s="31" t="s">
        <v>93</v>
      </c>
      <c r="C48" s="82"/>
      <c r="D48" s="60"/>
      <c r="E48" s="60"/>
      <c r="F48" s="61"/>
    </row>
    <row r="49" spans="1:6" s="20" customFormat="1" ht="12" customHeight="1">
      <c r="A49" s="26" t="s">
        <v>94</v>
      </c>
      <c r="B49" s="73" t="s">
        <v>95</v>
      </c>
      <c r="C49" s="42"/>
      <c r="D49" s="29"/>
      <c r="E49" s="29"/>
      <c r="F49" s="43"/>
    </row>
    <row r="50" spans="1:6" s="20" customFormat="1" ht="12" customHeight="1">
      <c r="A50" s="44" t="s">
        <v>96</v>
      </c>
      <c r="B50" s="83" t="s">
        <v>97</v>
      </c>
      <c r="C50" s="84"/>
      <c r="D50" s="47"/>
      <c r="E50" s="47"/>
      <c r="F50" s="85"/>
    </row>
    <row r="51" spans="1:8" s="20" customFormat="1" ht="17.25" customHeight="1">
      <c r="A51" s="21" t="s">
        <v>98</v>
      </c>
      <c r="B51" s="86" t="s">
        <v>99</v>
      </c>
      <c r="C51" s="87"/>
      <c r="D51" s="88"/>
      <c r="E51" s="88"/>
      <c r="F51" s="55"/>
      <c r="H51" s="89"/>
    </row>
    <row r="52" spans="1:6" s="20" customFormat="1" ht="12" customHeight="1">
      <c r="A52" s="21" t="s">
        <v>100</v>
      </c>
      <c r="B52" s="90" t="s">
        <v>101</v>
      </c>
      <c r="C52" s="91">
        <f>+C6+C11+C21+C22+C31+C44+C47+C51</f>
        <v>249135</v>
      </c>
      <c r="D52" s="92">
        <f>+D6+D11+D21+D22+D31+D44+D47+D51</f>
        <v>310868</v>
      </c>
      <c r="E52" s="92">
        <f>+E6+E11+E21+E22+E31+E44+E47+E51</f>
        <v>340081</v>
      </c>
      <c r="F52" s="93">
        <f>E52/D52*100</f>
        <v>109.39723612594415</v>
      </c>
    </row>
    <row r="53" spans="1:6" s="20" customFormat="1" ht="12" customHeight="1">
      <c r="A53" s="94" t="s">
        <v>102</v>
      </c>
      <c r="B53" s="22" t="s">
        <v>103</v>
      </c>
      <c r="C53" s="35">
        <f>+C54+C60</f>
        <v>414638</v>
      </c>
      <c r="D53" s="24">
        <f>+D54+D60</f>
        <v>419448</v>
      </c>
      <c r="E53" s="24">
        <f>+E54+E60</f>
        <v>63041</v>
      </c>
      <c r="F53" s="25">
        <f>E53/D53*100</f>
        <v>15.029514981594858</v>
      </c>
    </row>
    <row r="54" spans="1:6" s="20" customFormat="1" ht="12" customHeight="1">
      <c r="A54" s="95" t="s">
        <v>104</v>
      </c>
      <c r="B54" s="68" t="s">
        <v>105</v>
      </c>
      <c r="C54" s="96">
        <f>+C55+C56+C57+C58+C59</f>
        <v>414638</v>
      </c>
      <c r="D54" s="70">
        <f>+D55+D56+D57+D58+D59</f>
        <v>419448</v>
      </c>
      <c r="E54" s="70">
        <f>+E55+E56+E57+E58+E59</f>
        <v>63041</v>
      </c>
      <c r="F54" s="71">
        <f>E54/D54*100</f>
        <v>15.029514981594858</v>
      </c>
    </row>
    <row r="55" spans="1:6" s="20" customFormat="1" ht="12" customHeight="1">
      <c r="A55" s="97" t="s">
        <v>106</v>
      </c>
      <c r="B55" s="73" t="s">
        <v>107</v>
      </c>
      <c r="C55" s="42">
        <v>340000</v>
      </c>
      <c r="D55" s="29">
        <v>353105</v>
      </c>
      <c r="E55" s="29"/>
      <c r="F55" s="43"/>
    </row>
    <row r="56" spans="1:6" s="20" customFormat="1" ht="12" customHeight="1">
      <c r="A56" s="97" t="s">
        <v>108</v>
      </c>
      <c r="B56" s="73" t="s">
        <v>109</v>
      </c>
      <c r="C56" s="42"/>
      <c r="D56" s="29"/>
      <c r="E56" s="29"/>
      <c r="F56" s="43"/>
    </row>
    <row r="57" spans="1:6" s="20" customFormat="1" ht="12" customHeight="1">
      <c r="A57" s="97" t="s">
        <v>110</v>
      </c>
      <c r="B57" s="73" t="s">
        <v>111</v>
      </c>
      <c r="C57" s="42"/>
      <c r="D57" s="29"/>
      <c r="E57" s="29"/>
      <c r="F57" s="43"/>
    </row>
    <row r="58" spans="1:6" s="20" customFormat="1" ht="12" customHeight="1">
      <c r="A58" s="97" t="s">
        <v>112</v>
      </c>
      <c r="B58" s="73" t="s">
        <v>113</v>
      </c>
      <c r="C58" s="42"/>
      <c r="D58" s="29"/>
      <c r="E58" s="29"/>
      <c r="F58" s="43"/>
    </row>
    <row r="59" spans="1:6" s="20" customFormat="1" ht="12" customHeight="1">
      <c r="A59" s="97" t="s">
        <v>114</v>
      </c>
      <c r="B59" s="73" t="s">
        <v>115</v>
      </c>
      <c r="C59" s="42">
        <v>74638</v>
      </c>
      <c r="D59" s="29">
        <v>66343</v>
      </c>
      <c r="E59" s="29">
        <v>63041</v>
      </c>
      <c r="F59" s="43">
        <f>E59/D59*100</f>
        <v>95.02283586813982</v>
      </c>
    </row>
    <row r="60" spans="1:6" s="20" customFormat="1" ht="12" customHeight="1">
      <c r="A60" s="98" t="s">
        <v>116</v>
      </c>
      <c r="B60" s="74" t="s">
        <v>117</v>
      </c>
      <c r="C60" s="99">
        <f>+C61+C62+C63+C64+C65</f>
        <v>0</v>
      </c>
      <c r="D60" s="76">
        <f>+D61+D62+D63+D64+D65</f>
        <v>0</v>
      </c>
      <c r="E60" s="76">
        <f>+E61+E62+E63+E64+E65</f>
        <v>0</v>
      </c>
      <c r="F60" s="100"/>
    </row>
    <row r="61" spans="1:6" s="20" customFormat="1" ht="12" customHeight="1">
      <c r="A61" s="97" t="s">
        <v>118</v>
      </c>
      <c r="B61" s="73" t="s">
        <v>119</v>
      </c>
      <c r="C61" s="42"/>
      <c r="D61" s="29"/>
      <c r="E61" s="29"/>
      <c r="F61" s="43"/>
    </row>
    <row r="62" spans="1:6" s="20" customFormat="1" ht="12" customHeight="1">
      <c r="A62" s="97" t="s">
        <v>120</v>
      </c>
      <c r="B62" s="73" t="s">
        <v>121</v>
      </c>
      <c r="C62" s="42"/>
      <c r="D62" s="29"/>
      <c r="E62" s="29"/>
      <c r="F62" s="43"/>
    </row>
    <row r="63" spans="1:6" s="20" customFormat="1" ht="12" customHeight="1">
      <c r="A63" s="97" t="s">
        <v>122</v>
      </c>
      <c r="B63" s="73" t="s">
        <v>123</v>
      </c>
      <c r="C63" s="42"/>
      <c r="D63" s="29"/>
      <c r="E63" s="29"/>
      <c r="F63" s="43"/>
    </row>
    <row r="64" spans="1:6" s="20" customFormat="1" ht="12" customHeight="1">
      <c r="A64" s="97" t="s">
        <v>124</v>
      </c>
      <c r="B64" s="73" t="s">
        <v>125</v>
      </c>
      <c r="C64" s="42"/>
      <c r="D64" s="29"/>
      <c r="E64" s="29"/>
      <c r="F64" s="43"/>
    </row>
    <row r="65" spans="1:6" s="20" customFormat="1" ht="12" customHeight="1">
      <c r="A65" s="101" t="s">
        <v>126</v>
      </c>
      <c r="B65" s="83" t="s">
        <v>127</v>
      </c>
      <c r="C65" s="102"/>
      <c r="D65" s="103"/>
      <c r="E65" s="103"/>
      <c r="F65" s="104"/>
    </row>
    <row r="66" spans="1:6" s="20" customFormat="1" ht="12" customHeight="1">
      <c r="A66" s="105" t="s">
        <v>128</v>
      </c>
      <c r="B66" s="106" t="s">
        <v>129</v>
      </c>
      <c r="C66" s="35">
        <f>+C52+C53</f>
        <v>663773</v>
      </c>
      <c r="D66" s="24">
        <f>+D52+D53</f>
        <v>730316</v>
      </c>
      <c r="E66" s="24">
        <f>+E52+E53</f>
        <v>403122</v>
      </c>
      <c r="F66" s="25">
        <f>E66/D66*100</f>
        <v>55.19829772317737</v>
      </c>
    </row>
    <row r="67" spans="1:6" s="20" customFormat="1" ht="13.5" customHeight="1">
      <c r="A67" s="107" t="s">
        <v>130</v>
      </c>
      <c r="B67" s="108" t="s">
        <v>131</v>
      </c>
      <c r="C67" s="53"/>
      <c r="D67" s="54"/>
      <c r="E67" s="54">
        <v>1296</v>
      </c>
      <c r="F67" s="25"/>
    </row>
    <row r="68" spans="1:6" s="20" customFormat="1" ht="12" customHeight="1">
      <c r="A68" s="105" t="s">
        <v>132</v>
      </c>
      <c r="B68" s="106" t="s">
        <v>133</v>
      </c>
      <c r="C68" s="109">
        <f>+C66+C67</f>
        <v>663773</v>
      </c>
      <c r="D68" s="110">
        <f>+D66+D67</f>
        <v>730316</v>
      </c>
      <c r="E68" s="110">
        <f>+E66+E67</f>
        <v>404418</v>
      </c>
      <c r="F68" s="25">
        <f>E68/D68*100</f>
        <v>55.375755152564096</v>
      </c>
    </row>
    <row r="69" spans="1:6" s="20" customFormat="1" ht="83.25" customHeight="1">
      <c r="A69" s="111"/>
      <c r="B69" s="112"/>
      <c r="C69" s="112"/>
      <c r="D69" s="112"/>
      <c r="E69" s="112"/>
      <c r="F69" s="113"/>
    </row>
    <row r="70" spans="1:6" ht="16.5" customHeight="1">
      <c r="A70" s="878" t="s">
        <v>134</v>
      </c>
      <c r="B70" s="878"/>
      <c r="C70" s="878"/>
      <c r="D70" s="878"/>
      <c r="E70" s="878"/>
      <c r="F70" s="878"/>
    </row>
    <row r="71" spans="1:6" s="116" customFormat="1" ht="16.5" customHeight="1">
      <c r="A71" s="880" t="s">
        <v>135</v>
      </c>
      <c r="B71" s="880"/>
      <c r="C71" s="114"/>
      <c r="D71" s="114"/>
      <c r="E71" s="114"/>
      <c r="F71" s="115" t="s">
        <v>2</v>
      </c>
    </row>
    <row r="72" spans="1:6" ht="37.5" customHeight="1">
      <c r="A72" s="6" t="s">
        <v>136</v>
      </c>
      <c r="B72" s="7" t="s">
        <v>137</v>
      </c>
      <c r="C72" s="8" t="s">
        <v>138</v>
      </c>
      <c r="D72" s="7" t="s">
        <v>6</v>
      </c>
      <c r="E72" s="7" t="s">
        <v>7</v>
      </c>
      <c r="F72" s="9" t="s">
        <v>8</v>
      </c>
    </row>
    <row r="73" spans="1:6" s="14" customFormat="1" ht="12" customHeight="1">
      <c r="A73" s="10">
        <v>1</v>
      </c>
      <c r="B73" s="11">
        <v>2</v>
      </c>
      <c r="C73" s="12">
        <v>3</v>
      </c>
      <c r="D73" s="11">
        <v>4</v>
      </c>
      <c r="E73" s="11">
        <v>5</v>
      </c>
      <c r="F73" s="13">
        <v>6</v>
      </c>
    </row>
    <row r="74" spans="1:6" ht="12" customHeight="1">
      <c r="A74" s="15" t="s">
        <v>9</v>
      </c>
      <c r="B74" s="117" t="s">
        <v>139</v>
      </c>
      <c r="C74" s="17">
        <f>+C75+C76+C77+C78+C79</f>
        <v>203383</v>
      </c>
      <c r="D74" s="18">
        <f>+D75+D76+D77+D78+D79</f>
        <v>237777</v>
      </c>
      <c r="E74" s="18">
        <f>+E75+E76+E77+E78+E79</f>
        <v>214955</v>
      </c>
      <c r="F74" s="19">
        <f aca="true" t="shared" si="1" ref="F74:F79">E74/D74*100</f>
        <v>90.40193122127035</v>
      </c>
    </row>
    <row r="75" spans="1:6" ht="12" customHeight="1">
      <c r="A75" s="36" t="s">
        <v>140</v>
      </c>
      <c r="B75" s="37" t="s">
        <v>141</v>
      </c>
      <c r="C75" s="38">
        <f>30810+13839+3497+17719+2412+1236+4819+176</f>
        <v>74508</v>
      </c>
      <c r="D75" s="39">
        <v>68056</v>
      </c>
      <c r="E75" s="39">
        <v>63515</v>
      </c>
      <c r="F75" s="40">
        <f t="shared" si="1"/>
        <v>93.32755377924062</v>
      </c>
    </row>
    <row r="76" spans="1:6" ht="12" customHeight="1">
      <c r="A76" s="26" t="s">
        <v>142</v>
      </c>
      <c r="B76" s="41" t="s">
        <v>143</v>
      </c>
      <c r="C76" s="42">
        <f>7703+3506+893+4376+635+317+1179+24</f>
        <v>18633</v>
      </c>
      <c r="D76" s="29">
        <v>17188</v>
      </c>
      <c r="E76" s="29">
        <v>16277</v>
      </c>
      <c r="F76" s="43">
        <f t="shared" si="1"/>
        <v>94.6997905515476</v>
      </c>
    </row>
    <row r="77" spans="1:6" ht="12" customHeight="1">
      <c r="A77" s="26" t="s">
        <v>144</v>
      </c>
      <c r="B77" s="41" t="s">
        <v>145</v>
      </c>
      <c r="C77" s="63">
        <f>85764+700</f>
        <v>86464</v>
      </c>
      <c r="D77" s="64">
        <v>107149</v>
      </c>
      <c r="E77" s="64">
        <v>94528</v>
      </c>
      <c r="F77" s="43">
        <f t="shared" si="1"/>
        <v>88.2210753250147</v>
      </c>
    </row>
    <row r="78" spans="1:6" ht="12" customHeight="1">
      <c r="A78" s="26" t="s">
        <v>146</v>
      </c>
      <c r="B78" s="118" t="s">
        <v>147</v>
      </c>
      <c r="C78" s="63">
        <v>7748</v>
      </c>
      <c r="D78" s="64">
        <v>10250</v>
      </c>
      <c r="E78" s="64">
        <v>7398</v>
      </c>
      <c r="F78" s="43">
        <f t="shared" si="1"/>
        <v>72.17560975609756</v>
      </c>
    </row>
    <row r="79" spans="1:6" ht="12" customHeight="1">
      <c r="A79" s="26" t="s">
        <v>148</v>
      </c>
      <c r="B79" s="119" t="s">
        <v>149</v>
      </c>
      <c r="C79" s="63">
        <v>16030</v>
      </c>
      <c r="D79" s="64">
        <v>35134</v>
      </c>
      <c r="E79" s="64">
        <v>33237</v>
      </c>
      <c r="F79" s="43">
        <f t="shared" si="1"/>
        <v>94.60067171400922</v>
      </c>
    </row>
    <row r="80" spans="1:6" ht="12" customHeight="1">
      <c r="A80" s="26" t="s">
        <v>150</v>
      </c>
      <c r="B80" s="41" t="s">
        <v>151</v>
      </c>
      <c r="C80" s="63"/>
      <c r="D80" s="64"/>
      <c r="E80" s="64"/>
      <c r="F80" s="43"/>
    </row>
    <row r="81" spans="1:6" ht="12" customHeight="1">
      <c r="A81" s="26" t="s">
        <v>152</v>
      </c>
      <c r="B81" s="120" t="s">
        <v>153</v>
      </c>
      <c r="C81" s="63"/>
      <c r="D81" s="64"/>
      <c r="E81" s="64"/>
      <c r="F81" s="43"/>
    </row>
    <row r="82" spans="1:6" ht="12" customHeight="1">
      <c r="A82" s="26" t="s">
        <v>154</v>
      </c>
      <c r="B82" s="120" t="s">
        <v>155</v>
      </c>
      <c r="C82" s="63">
        <v>10280</v>
      </c>
      <c r="D82" s="64">
        <v>29384</v>
      </c>
      <c r="E82" s="64">
        <v>27487</v>
      </c>
      <c r="F82" s="43">
        <f>E82/D82*100</f>
        <v>93.54410563572011</v>
      </c>
    </row>
    <row r="83" spans="1:6" ht="12" customHeight="1">
      <c r="A83" s="26" t="s">
        <v>156</v>
      </c>
      <c r="B83" s="121" t="s">
        <v>157</v>
      </c>
      <c r="C83" s="63">
        <f>5900-150</f>
        <v>5750</v>
      </c>
      <c r="D83" s="64">
        <f>5900-150</f>
        <v>5750</v>
      </c>
      <c r="E83" s="64">
        <v>5750</v>
      </c>
      <c r="F83" s="43">
        <f>E83/D83*100</f>
        <v>100</v>
      </c>
    </row>
    <row r="84" spans="1:6" ht="12" customHeight="1">
      <c r="A84" s="44" t="s">
        <v>158</v>
      </c>
      <c r="B84" s="122" t="s">
        <v>159</v>
      </c>
      <c r="C84" s="63"/>
      <c r="D84" s="64"/>
      <c r="E84" s="64"/>
      <c r="F84" s="52"/>
    </row>
    <row r="85" spans="1:6" ht="12" customHeight="1">
      <c r="A85" s="26" t="s">
        <v>160</v>
      </c>
      <c r="B85" s="122" t="s">
        <v>161</v>
      </c>
      <c r="C85" s="63"/>
      <c r="D85" s="64"/>
      <c r="E85" s="64"/>
      <c r="F85" s="52"/>
    </row>
    <row r="86" spans="1:6" ht="12" customHeight="1">
      <c r="A86" s="123" t="s">
        <v>162</v>
      </c>
      <c r="B86" s="124" t="s">
        <v>163</v>
      </c>
      <c r="C86" s="102"/>
      <c r="D86" s="103"/>
      <c r="E86" s="103"/>
      <c r="F86" s="104"/>
    </row>
    <row r="87" spans="1:6" ht="12" customHeight="1">
      <c r="A87" s="21" t="s">
        <v>11</v>
      </c>
      <c r="B87" s="125" t="s">
        <v>164</v>
      </c>
      <c r="C87" s="35">
        <f>+C88+C89+C90</f>
        <v>307754</v>
      </c>
      <c r="D87" s="24">
        <f>+D88+D89+D90</f>
        <v>376133</v>
      </c>
      <c r="E87" s="24">
        <f>+E88+E89+E90</f>
        <v>101514</v>
      </c>
      <c r="F87" s="25">
        <f>E87/D87*100</f>
        <v>26.988857664709027</v>
      </c>
    </row>
    <row r="88" spans="1:6" ht="12" customHeight="1">
      <c r="A88" s="57" t="s">
        <v>13</v>
      </c>
      <c r="B88" s="41" t="s">
        <v>165</v>
      </c>
      <c r="C88" s="59">
        <v>285754</v>
      </c>
      <c r="D88" s="60">
        <v>349892</v>
      </c>
      <c r="E88" s="60">
        <v>90022</v>
      </c>
      <c r="F88" s="61">
        <f>E88/D88*100</f>
        <v>25.728510511815074</v>
      </c>
    </row>
    <row r="89" spans="1:6" ht="12" customHeight="1">
      <c r="A89" s="57" t="s">
        <v>15</v>
      </c>
      <c r="B89" s="65" t="s">
        <v>166</v>
      </c>
      <c r="C89" s="42">
        <v>22000</v>
      </c>
      <c r="D89" s="29">
        <v>22000</v>
      </c>
      <c r="E89" s="29">
        <v>7251</v>
      </c>
      <c r="F89" s="43">
        <f>E89/D89*100</f>
        <v>32.95909090909091</v>
      </c>
    </row>
    <row r="90" spans="1:6" ht="12" customHeight="1">
      <c r="A90" s="57" t="s">
        <v>17</v>
      </c>
      <c r="B90" s="73" t="s">
        <v>167</v>
      </c>
      <c r="C90" s="28"/>
      <c r="D90" s="29">
        <v>4241</v>
      </c>
      <c r="E90" s="29">
        <v>4241</v>
      </c>
      <c r="F90" s="43">
        <f>E90/D90*100</f>
        <v>100</v>
      </c>
    </row>
    <row r="91" spans="1:6" ht="12" customHeight="1">
      <c r="A91" s="57" t="s">
        <v>19</v>
      </c>
      <c r="B91" s="73" t="s">
        <v>168</v>
      </c>
      <c r="C91" s="28"/>
      <c r="D91" s="29">
        <v>4241</v>
      </c>
      <c r="E91" s="29">
        <v>4241</v>
      </c>
      <c r="F91" s="43">
        <f>E91/D91*100</f>
        <v>100</v>
      </c>
    </row>
    <row r="92" spans="1:6" ht="12" customHeight="1">
      <c r="A92" s="57" t="s">
        <v>169</v>
      </c>
      <c r="B92" s="73" t="s">
        <v>170</v>
      </c>
      <c r="C92" s="28"/>
      <c r="D92" s="29"/>
      <c r="E92" s="29"/>
      <c r="F92" s="43"/>
    </row>
    <row r="93" spans="1:6" ht="15.75">
      <c r="A93" s="57" t="s">
        <v>171</v>
      </c>
      <c r="B93" s="73" t="s">
        <v>172</v>
      </c>
      <c r="C93" s="28"/>
      <c r="D93" s="29"/>
      <c r="E93" s="29"/>
      <c r="F93" s="43"/>
    </row>
    <row r="94" spans="1:6" ht="12" customHeight="1">
      <c r="A94" s="57" t="s">
        <v>173</v>
      </c>
      <c r="B94" s="126" t="s">
        <v>174</v>
      </c>
      <c r="C94" s="28"/>
      <c r="D94" s="29"/>
      <c r="E94" s="29"/>
      <c r="F94" s="43"/>
    </row>
    <row r="95" spans="1:6" ht="12" customHeight="1">
      <c r="A95" s="57" t="s">
        <v>175</v>
      </c>
      <c r="B95" s="126" t="s">
        <v>176</v>
      </c>
      <c r="C95" s="28"/>
      <c r="D95" s="29"/>
      <c r="E95" s="29"/>
      <c r="F95" s="43"/>
    </row>
    <row r="96" spans="1:6" ht="12" customHeight="1">
      <c r="A96" s="57" t="s">
        <v>177</v>
      </c>
      <c r="B96" s="126" t="s">
        <v>178</v>
      </c>
      <c r="C96" s="28"/>
      <c r="D96" s="29"/>
      <c r="E96" s="29"/>
      <c r="F96" s="43"/>
    </row>
    <row r="97" spans="1:6" ht="24" customHeight="1">
      <c r="A97" s="44" t="s">
        <v>179</v>
      </c>
      <c r="B97" s="127" t="s">
        <v>180</v>
      </c>
      <c r="C97" s="80"/>
      <c r="D97" s="64"/>
      <c r="E97" s="64"/>
      <c r="F97" s="52"/>
    </row>
    <row r="98" spans="1:6" ht="12" customHeight="1">
      <c r="A98" s="21" t="s">
        <v>21</v>
      </c>
      <c r="B98" s="16" t="s">
        <v>181</v>
      </c>
      <c r="C98" s="35">
        <f>+C99+C100</f>
        <v>77998</v>
      </c>
      <c r="D98" s="24">
        <v>50063</v>
      </c>
      <c r="E98" s="24">
        <f>+E99+E100</f>
        <v>0</v>
      </c>
      <c r="F98" s="25"/>
    </row>
    <row r="99" spans="1:6" ht="12" customHeight="1">
      <c r="A99" s="57" t="s">
        <v>23</v>
      </c>
      <c r="B99" s="58" t="s">
        <v>182</v>
      </c>
      <c r="C99" s="59">
        <v>77998</v>
      </c>
      <c r="D99" s="60">
        <v>50063</v>
      </c>
      <c r="E99" s="60"/>
      <c r="F99" s="61"/>
    </row>
    <row r="100" spans="1:6" ht="12" customHeight="1">
      <c r="A100" s="62" t="s">
        <v>25</v>
      </c>
      <c r="B100" s="65" t="s">
        <v>183</v>
      </c>
      <c r="C100" s="63"/>
      <c r="D100" s="64"/>
      <c r="E100" s="64"/>
      <c r="F100" s="52"/>
    </row>
    <row r="101" spans="1:6" s="129" customFormat="1" ht="12" customHeight="1">
      <c r="A101" s="94" t="s">
        <v>184</v>
      </c>
      <c r="B101" s="22" t="s">
        <v>185</v>
      </c>
      <c r="C101" s="128"/>
      <c r="D101" s="88"/>
      <c r="E101" s="88"/>
      <c r="F101" s="55"/>
    </row>
    <row r="102" spans="1:6" ht="12" customHeight="1">
      <c r="A102" s="130" t="s">
        <v>43</v>
      </c>
      <c r="B102" s="131" t="s">
        <v>186</v>
      </c>
      <c r="C102" s="17">
        <f>+C74+C87+C98+C101</f>
        <v>589135</v>
      </c>
      <c r="D102" s="18">
        <f>+D74+D87+D98+D101</f>
        <v>663973</v>
      </c>
      <c r="E102" s="18">
        <f>+E74+E87+E98+E101</f>
        <v>316469</v>
      </c>
      <c r="F102" s="19">
        <f>E102/D102*100</f>
        <v>47.66293207705735</v>
      </c>
    </row>
    <row r="103" spans="1:6" ht="12" customHeight="1">
      <c r="A103" s="94" t="s">
        <v>61</v>
      </c>
      <c r="B103" s="22" t="s">
        <v>187</v>
      </c>
      <c r="C103" s="35">
        <f>+C104+C112</f>
        <v>74638</v>
      </c>
      <c r="D103" s="24">
        <f>+D104+D112</f>
        <v>66343</v>
      </c>
      <c r="E103" s="24">
        <v>73041</v>
      </c>
      <c r="F103" s="25">
        <f>E103/D103*100</f>
        <v>110.09601615844926</v>
      </c>
    </row>
    <row r="104" spans="1:6" ht="12" customHeight="1">
      <c r="A104" s="132" t="s">
        <v>63</v>
      </c>
      <c r="B104" s="133" t="s">
        <v>188</v>
      </c>
      <c r="C104" s="134">
        <f>+C105+C106+C107+C108+C109+C110+C111</f>
        <v>74638</v>
      </c>
      <c r="D104" s="135">
        <v>66343</v>
      </c>
      <c r="E104" s="135">
        <v>63041</v>
      </c>
      <c r="F104" s="136">
        <f>E104/D104*100</f>
        <v>95.02283586813982</v>
      </c>
    </row>
    <row r="105" spans="1:6" ht="12" customHeight="1">
      <c r="A105" s="137" t="s">
        <v>65</v>
      </c>
      <c r="B105" s="31" t="s">
        <v>189</v>
      </c>
      <c r="C105" s="138"/>
      <c r="D105" s="139"/>
      <c r="E105" s="139"/>
      <c r="F105" s="140"/>
    </row>
    <row r="106" spans="1:6" ht="12" customHeight="1">
      <c r="A106" s="97" t="s">
        <v>67</v>
      </c>
      <c r="B106" s="73" t="s">
        <v>190</v>
      </c>
      <c r="C106" s="141"/>
      <c r="D106" s="142"/>
      <c r="E106" s="142"/>
      <c r="F106" s="143"/>
    </row>
    <row r="107" spans="1:6" ht="12" customHeight="1">
      <c r="A107" s="97" t="s">
        <v>69</v>
      </c>
      <c r="B107" s="73" t="s">
        <v>191</v>
      </c>
      <c r="C107" s="141"/>
      <c r="D107" s="142"/>
      <c r="E107" s="142"/>
      <c r="F107" s="143"/>
    </row>
    <row r="108" spans="1:6" ht="12" customHeight="1">
      <c r="A108" s="97" t="s">
        <v>71</v>
      </c>
      <c r="B108" s="73" t="s">
        <v>192</v>
      </c>
      <c r="C108" s="141"/>
      <c r="D108" s="142"/>
      <c r="E108" s="142"/>
      <c r="F108" s="143"/>
    </row>
    <row r="109" spans="1:6" ht="12" customHeight="1">
      <c r="A109" s="97" t="s">
        <v>73</v>
      </c>
      <c r="B109" s="73" t="s">
        <v>193</v>
      </c>
      <c r="C109" s="141"/>
      <c r="D109" s="142"/>
      <c r="E109" s="142"/>
      <c r="F109" s="143"/>
    </row>
    <row r="110" spans="1:6" ht="12" customHeight="1">
      <c r="A110" s="97" t="s">
        <v>194</v>
      </c>
      <c r="B110" s="73" t="s">
        <v>195</v>
      </c>
      <c r="C110" s="144">
        <v>74638</v>
      </c>
      <c r="D110" s="145">
        <v>66343</v>
      </c>
      <c r="E110" s="145">
        <v>32687</v>
      </c>
      <c r="F110" s="143">
        <f>E110/D110*100</f>
        <v>49.26970441493451</v>
      </c>
    </row>
    <row r="111" spans="1:6" ht="12" customHeight="1">
      <c r="A111" s="146" t="s">
        <v>196</v>
      </c>
      <c r="B111" s="147" t="s">
        <v>197</v>
      </c>
      <c r="C111" s="148"/>
      <c r="D111" s="149"/>
      <c r="E111" s="149"/>
      <c r="F111" s="150"/>
    </row>
    <row r="112" spans="1:6" ht="12" customHeight="1">
      <c r="A112" s="132" t="s">
        <v>75</v>
      </c>
      <c r="B112" s="133" t="s">
        <v>198</v>
      </c>
      <c r="C112" s="134">
        <f>+C113+C114+C115+C116+C117+C118+C119+C120</f>
        <v>0</v>
      </c>
      <c r="D112" s="135">
        <f>+D113+D114+D115+D116+D117+D118+D119+D120</f>
        <v>0</v>
      </c>
      <c r="E112" s="135">
        <f>+E113+E114+E115+E116+E117+E118+E119+E120</f>
        <v>10000</v>
      </c>
      <c r="F112" s="136"/>
    </row>
    <row r="113" spans="1:6" ht="12" customHeight="1">
      <c r="A113" s="137" t="s">
        <v>77</v>
      </c>
      <c r="B113" s="31" t="s">
        <v>189</v>
      </c>
      <c r="C113" s="138"/>
      <c r="D113" s="139"/>
      <c r="E113" s="139"/>
      <c r="F113" s="140"/>
    </row>
    <row r="114" spans="1:6" ht="12" customHeight="1">
      <c r="A114" s="97" t="s">
        <v>78</v>
      </c>
      <c r="B114" s="73" t="s">
        <v>199</v>
      </c>
      <c r="C114" s="141"/>
      <c r="D114" s="142"/>
      <c r="E114" s="142"/>
      <c r="F114" s="143"/>
    </row>
    <row r="115" spans="1:6" ht="12" customHeight="1">
      <c r="A115" s="97" t="s">
        <v>80</v>
      </c>
      <c r="B115" s="73" t="s">
        <v>191</v>
      </c>
      <c r="C115" s="141"/>
      <c r="D115" s="142"/>
      <c r="E115" s="142"/>
      <c r="F115" s="143"/>
    </row>
    <row r="116" spans="1:6" ht="12" customHeight="1">
      <c r="A116" s="97" t="s">
        <v>81</v>
      </c>
      <c r="B116" s="73" t="s">
        <v>192</v>
      </c>
      <c r="C116" s="141"/>
      <c r="D116" s="142"/>
      <c r="E116" s="142"/>
      <c r="F116" s="143"/>
    </row>
    <row r="117" spans="1:6" ht="12" customHeight="1">
      <c r="A117" s="97" t="s">
        <v>82</v>
      </c>
      <c r="B117" s="73" t="s">
        <v>193</v>
      </c>
      <c r="C117" s="141"/>
      <c r="D117" s="142"/>
      <c r="E117" s="142"/>
      <c r="F117" s="143"/>
    </row>
    <row r="118" spans="1:6" ht="12" customHeight="1">
      <c r="A118" s="97" t="s">
        <v>200</v>
      </c>
      <c r="B118" s="73" t="s">
        <v>201</v>
      </c>
      <c r="C118" s="141"/>
      <c r="D118" s="142"/>
      <c r="E118" s="145">
        <v>10000</v>
      </c>
      <c r="F118" s="143"/>
    </row>
    <row r="119" spans="1:6" ht="12" customHeight="1">
      <c r="A119" s="97" t="s">
        <v>202</v>
      </c>
      <c r="B119" s="73" t="s">
        <v>197</v>
      </c>
      <c r="C119" s="141"/>
      <c r="D119" s="142"/>
      <c r="E119" s="142"/>
      <c r="F119" s="143"/>
    </row>
    <row r="120" spans="1:6" ht="12" customHeight="1">
      <c r="A120" s="146" t="s">
        <v>203</v>
      </c>
      <c r="B120" s="147" t="s">
        <v>204</v>
      </c>
      <c r="C120" s="148"/>
      <c r="D120" s="149"/>
      <c r="E120" s="149"/>
      <c r="F120" s="150"/>
    </row>
    <row r="121" spans="1:6" ht="12" customHeight="1">
      <c r="A121" s="94" t="s">
        <v>205</v>
      </c>
      <c r="B121" s="106" t="s">
        <v>206</v>
      </c>
      <c r="C121" s="151">
        <f>+C102+C103</f>
        <v>663773</v>
      </c>
      <c r="D121" s="152">
        <f>+D102+D103</f>
        <v>730316</v>
      </c>
      <c r="E121" s="152">
        <f>+E102+E103</f>
        <v>389510</v>
      </c>
      <c r="F121" s="153">
        <f>E121/D121*100</f>
        <v>53.33444700650129</v>
      </c>
    </row>
    <row r="122" spans="1:12" ht="15" customHeight="1">
      <c r="A122" s="94" t="s">
        <v>90</v>
      </c>
      <c r="B122" s="106" t="s">
        <v>207</v>
      </c>
      <c r="C122" s="154"/>
      <c r="D122" s="155"/>
      <c r="E122" s="618">
        <v>3726</v>
      </c>
      <c r="F122" s="153"/>
      <c r="I122" s="89"/>
      <c r="J122" s="156"/>
      <c r="K122" s="156"/>
      <c r="L122" s="156"/>
    </row>
    <row r="123" spans="1:6" s="20" customFormat="1" ht="12.75" customHeight="1">
      <c r="A123" s="157" t="s">
        <v>208</v>
      </c>
      <c r="B123" s="108" t="s">
        <v>209</v>
      </c>
      <c r="C123" s="35">
        <f>+C121+C122</f>
        <v>663773</v>
      </c>
      <c r="D123" s="24">
        <f>+D121+D122</f>
        <v>730316</v>
      </c>
      <c r="E123" s="24">
        <f>+E121+E122</f>
        <v>393236</v>
      </c>
      <c r="F123" s="153">
        <f>E123/D123*100</f>
        <v>53.84463711598815</v>
      </c>
    </row>
    <row r="124" spans="1:6" ht="7.5" customHeight="1">
      <c r="A124" s="158"/>
      <c r="B124" s="158"/>
      <c r="C124" s="158"/>
      <c r="D124" s="158"/>
      <c r="E124" s="158"/>
      <c r="F124" s="159"/>
    </row>
    <row r="125" spans="1:6" ht="15.75">
      <c r="A125" s="881" t="s">
        <v>210</v>
      </c>
      <c r="B125" s="881"/>
      <c r="C125" s="881"/>
      <c r="D125" s="881"/>
      <c r="E125" s="881"/>
      <c r="F125" s="881"/>
    </row>
    <row r="126" spans="1:6" ht="15" customHeight="1">
      <c r="A126" s="879" t="s">
        <v>211</v>
      </c>
      <c r="B126" s="879"/>
      <c r="C126" s="4"/>
      <c r="D126" s="4"/>
      <c r="E126" s="4"/>
      <c r="F126" s="5" t="s">
        <v>2</v>
      </c>
    </row>
    <row r="127" spans="1:7" ht="13.5" customHeight="1">
      <c r="A127" s="21">
        <v>1</v>
      </c>
      <c r="B127" s="125" t="s">
        <v>212</v>
      </c>
      <c r="C127" s="35">
        <f>+C52-C102</f>
        <v>-340000</v>
      </c>
      <c r="D127" s="35">
        <f>+D52-D102</f>
        <v>-353105</v>
      </c>
      <c r="E127" s="35">
        <f>+E52-E102</f>
        <v>23612</v>
      </c>
      <c r="F127" s="35"/>
      <c r="G127" s="160"/>
    </row>
    <row r="128" spans="1:6" ht="7.5" customHeight="1">
      <c r="A128" s="158"/>
      <c r="B128" s="158"/>
      <c r="C128" s="158"/>
      <c r="D128" s="158"/>
      <c r="E128" s="158"/>
      <c r="F128" s="159"/>
    </row>
    <row r="129" spans="1:8" ht="15.75">
      <c r="A129" s="875" t="s">
        <v>213</v>
      </c>
      <c r="B129" s="875"/>
      <c r="C129" s="875"/>
      <c r="D129" s="875"/>
      <c r="E129" s="875"/>
      <c r="F129" s="875"/>
      <c r="G129"/>
      <c r="H129"/>
    </row>
    <row r="130" spans="1:6" ht="12.75" customHeight="1">
      <c r="A130" s="876" t="s">
        <v>214</v>
      </c>
      <c r="B130" s="876"/>
      <c r="C130" s="161"/>
      <c r="D130" s="161"/>
      <c r="E130" s="161"/>
      <c r="F130" s="162" t="s">
        <v>2</v>
      </c>
    </row>
    <row r="131" spans="1:6" ht="13.5" customHeight="1">
      <c r="A131" s="94" t="s">
        <v>9</v>
      </c>
      <c r="B131" s="163" t="s">
        <v>215</v>
      </c>
      <c r="C131" s="164"/>
      <c r="D131" s="164"/>
      <c r="E131" s="164"/>
      <c r="F131" s="165">
        <f>IF('2.1.sz.mell  '!C32&lt;&gt;"-",'2.1.sz.mell  '!C32,0)</f>
        <v>0</v>
      </c>
    </row>
    <row r="132" spans="1:6" ht="13.5" customHeight="1">
      <c r="A132" s="94" t="s">
        <v>11</v>
      </c>
      <c r="B132" s="163" t="s">
        <v>216</v>
      </c>
      <c r="C132" s="164"/>
      <c r="D132" s="164"/>
      <c r="E132" s="164"/>
      <c r="F132" s="165">
        <f>IF('2.2.sz.mell  '!C35&lt;&gt;"-",'2.2.sz.mell  '!C35,0)</f>
        <v>0</v>
      </c>
    </row>
    <row r="133" spans="1:6" ht="13.5" customHeight="1">
      <c r="A133" s="94" t="s">
        <v>21</v>
      </c>
      <c r="B133" s="163" t="s">
        <v>217</v>
      </c>
      <c r="C133" s="164"/>
      <c r="D133" s="164"/>
      <c r="E133" s="164"/>
      <c r="F133" s="165">
        <f>F132+F131</f>
        <v>0</v>
      </c>
    </row>
    <row r="134" spans="1:6" ht="7.5" customHeight="1">
      <c r="A134" s="166"/>
      <c r="B134" s="167"/>
      <c r="C134" s="167"/>
      <c r="D134" s="167"/>
      <c r="E134" s="167"/>
      <c r="F134" s="168"/>
    </row>
    <row r="135" spans="1:6" ht="15.75">
      <c r="A135" s="877" t="s">
        <v>218</v>
      </c>
      <c r="B135" s="877"/>
      <c r="C135" s="877"/>
      <c r="D135" s="877"/>
      <c r="E135" s="877"/>
      <c r="F135" s="877"/>
    </row>
    <row r="136" spans="1:6" ht="12.75" customHeight="1">
      <c r="A136" s="876" t="s">
        <v>219</v>
      </c>
      <c r="B136" s="876"/>
      <c r="C136" s="161"/>
      <c r="D136" s="161"/>
      <c r="E136" s="161"/>
      <c r="F136" s="162" t="s">
        <v>2</v>
      </c>
    </row>
    <row r="137" spans="1:6" ht="12.75" customHeight="1">
      <c r="A137" s="94" t="s">
        <v>9</v>
      </c>
      <c r="B137" s="163" t="s">
        <v>220</v>
      </c>
      <c r="C137" s="151">
        <f>+C138-C141</f>
        <v>340000</v>
      </c>
      <c r="D137" s="152">
        <f>+D138-D141</f>
        <v>353105</v>
      </c>
      <c r="E137" s="152">
        <f>+E138-E141</f>
        <v>-10000</v>
      </c>
      <c r="F137" s="152"/>
    </row>
    <row r="138" spans="1:6" ht="12.75" customHeight="1">
      <c r="A138" s="169" t="s">
        <v>140</v>
      </c>
      <c r="B138" s="170" t="s">
        <v>221</v>
      </c>
      <c r="C138" s="171">
        <f>+C53</f>
        <v>414638</v>
      </c>
      <c r="D138" s="172">
        <f>+D53</f>
        <v>419448</v>
      </c>
      <c r="E138" s="172">
        <f>+E53</f>
        <v>63041</v>
      </c>
      <c r="F138" s="173"/>
    </row>
    <row r="139" spans="1:6" ht="12.75" customHeight="1">
      <c r="A139" s="132" t="s">
        <v>222</v>
      </c>
      <c r="B139" s="174" t="s">
        <v>223</v>
      </c>
      <c r="C139" s="175">
        <f>+'2.1.sz.mell  '!C27</f>
        <v>106884</v>
      </c>
      <c r="D139" s="176">
        <f>+'2.1.sz.mell  '!D27</f>
        <v>79751</v>
      </c>
      <c r="E139" s="176">
        <f>+'2.1.sz.mell  '!E27</f>
        <v>63041</v>
      </c>
      <c r="F139" s="177"/>
    </row>
    <row r="140" spans="1:6" ht="12.75" customHeight="1">
      <c r="A140" s="132" t="s">
        <v>224</v>
      </c>
      <c r="B140" s="174" t="s">
        <v>225</v>
      </c>
      <c r="C140" s="175">
        <f>+'2.2.sz.mell  '!C30</f>
        <v>307754</v>
      </c>
      <c r="D140" s="176">
        <f>+'2.2.sz.mell  '!D30</f>
        <v>339697</v>
      </c>
      <c r="E140" s="176">
        <f>+'2.2.sz.mell  '!E30</f>
        <v>0</v>
      </c>
      <c r="F140" s="177"/>
    </row>
    <row r="141" spans="1:6" ht="12.75" customHeight="1">
      <c r="A141" s="169" t="s">
        <v>142</v>
      </c>
      <c r="B141" s="170" t="s">
        <v>226</v>
      </c>
      <c r="C141" s="171">
        <f>+C103</f>
        <v>74638</v>
      </c>
      <c r="D141" s="172">
        <f>+D103</f>
        <v>66343</v>
      </c>
      <c r="E141" s="172">
        <f>+E103</f>
        <v>73041</v>
      </c>
      <c r="F141" s="173"/>
    </row>
    <row r="142" spans="1:6" ht="12.75" customHeight="1">
      <c r="A142" s="132" t="s">
        <v>227</v>
      </c>
      <c r="B142" s="174" t="s">
        <v>228</v>
      </c>
      <c r="C142" s="175">
        <f>+'2.1.sz.mell  '!H27</f>
        <v>74638</v>
      </c>
      <c r="D142" s="176">
        <f>+'2.1.sz.mell  '!I27</f>
        <v>66343</v>
      </c>
      <c r="E142" s="176">
        <f>+'2.1.sz.mell  '!J27</f>
        <v>63041</v>
      </c>
      <c r="F142" s="177"/>
    </row>
    <row r="143" spans="1:6" ht="12.75" customHeight="1">
      <c r="A143" s="132" t="s">
        <v>229</v>
      </c>
      <c r="B143" s="174" t="s">
        <v>230</v>
      </c>
      <c r="C143" s="175">
        <f>+'2.2.sz.mell  '!H30</f>
        <v>0</v>
      </c>
      <c r="D143" s="176">
        <f>+'2.2.sz.mell  '!I30</f>
        <v>0</v>
      </c>
      <c r="E143" s="176">
        <f>+'2.2.sz.mell  '!J30</f>
        <v>0</v>
      </c>
      <c r="F143" s="177"/>
    </row>
  </sheetData>
  <sheetProtection selectLockedCells="1" selectUnlockedCells="1"/>
  <mergeCells count="10">
    <mergeCell ref="A129:F129"/>
    <mergeCell ref="A130:B130"/>
    <mergeCell ref="A135:F135"/>
    <mergeCell ref="A136:B136"/>
    <mergeCell ref="A1:F1"/>
    <mergeCell ref="A2:B2"/>
    <mergeCell ref="A70:F70"/>
    <mergeCell ref="A71:B71"/>
    <mergeCell ref="A125:F125"/>
    <mergeCell ref="A126:B126"/>
  </mergeCells>
  <printOptions horizontalCentered="1"/>
  <pageMargins left="0.7874015748031497" right="0.7874015748031497" top="1.4566929133858268" bottom="0.8661417322834646" header="0.7874015748031497" footer="0.5118110236220472"/>
  <pageSetup horizontalDpi="600" verticalDpi="600" orientation="portrait" paperSize="9" scale="71" r:id="rId1"/>
  <headerFooter alignWithMargins="0">
    <oddHeader>&amp;C&amp;"Times New Roman CE,Félkövér"&amp;12
Csomád Község Önkormányzata
2013. ÉVI KÖLTSÉGVETÉSÉNEK ÖSSZEVONT MÉRLEGE&amp;R&amp;"Times New Roman CE,Félkövér dőlt"&amp;11 1.1. melléklet a 4/2014. (IV.18.) önkormányzati rendelethez
</oddHeader>
  </headerFooter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1"/>
  <sheetViews>
    <sheetView workbookViewId="0" topLeftCell="A1">
      <selection activeCell="C1" sqref="C1:G1"/>
    </sheetView>
  </sheetViews>
  <sheetFormatPr defaultColWidth="9.00390625" defaultRowHeight="12.75"/>
  <cols>
    <col min="1" max="1" width="7.625" style="358" customWidth="1"/>
    <col min="2" max="2" width="7.625" style="359" customWidth="1"/>
    <col min="3" max="3" width="58.875" style="359" customWidth="1"/>
    <col min="4" max="5" width="14.375" style="359" customWidth="1"/>
    <col min="6" max="6" width="14.375" style="360" customWidth="1"/>
    <col min="7" max="7" width="12.875" style="361" customWidth="1"/>
    <col min="8" max="16384" width="9.375" style="361" customWidth="1"/>
  </cols>
  <sheetData>
    <row r="1" spans="1:7" s="364" customFormat="1" ht="16.5" customHeight="1" thickBot="1">
      <c r="A1" s="362"/>
      <c r="B1" s="363"/>
      <c r="C1" s="911" t="s">
        <v>1154</v>
      </c>
      <c r="D1" s="911"/>
      <c r="E1" s="911"/>
      <c r="F1" s="911"/>
      <c r="G1" s="911"/>
    </row>
    <row r="2" spans="1:7" s="368" customFormat="1" ht="19.5" customHeight="1">
      <c r="A2" s="909" t="s">
        <v>398</v>
      </c>
      <c r="B2" s="909"/>
      <c r="C2" s="365" t="s">
        <v>399</v>
      </c>
      <c r="D2" s="366"/>
      <c r="E2" s="366"/>
      <c r="F2" s="367"/>
      <c r="G2" s="524" t="s">
        <v>585</v>
      </c>
    </row>
    <row r="3" spans="1:7" s="368" customFormat="1" ht="15.75">
      <c r="A3" s="369" t="s">
        <v>400</v>
      </c>
      <c r="B3" s="370"/>
      <c r="C3" s="371" t="s">
        <v>401</v>
      </c>
      <c r="D3" s="372"/>
      <c r="E3" s="372"/>
      <c r="F3" s="373"/>
      <c r="G3" s="374"/>
    </row>
    <row r="4" spans="1:6" s="378" customFormat="1" ht="12.75" customHeight="1">
      <c r="A4" s="375"/>
      <c r="B4" s="375"/>
      <c r="C4" s="375"/>
      <c r="D4" s="376"/>
      <c r="E4" s="375"/>
      <c r="F4" s="377" t="s">
        <v>402</v>
      </c>
    </row>
    <row r="5" spans="1:7" ht="35.25" customHeight="1">
      <c r="A5" s="910" t="s">
        <v>403</v>
      </c>
      <c r="B5" s="910"/>
      <c r="C5" s="379" t="s">
        <v>404</v>
      </c>
      <c r="D5" s="380" t="s">
        <v>5</v>
      </c>
      <c r="E5" s="380" t="s">
        <v>405</v>
      </c>
      <c r="F5" s="237" t="s">
        <v>7</v>
      </c>
      <c r="G5" s="241" t="s">
        <v>406</v>
      </c>
    </row>
    <row r="6" spans="1:7" s="386" customFormat="1" ht="12.75" customHeight="1">
      <c r="A6" s="381">
        <v>1</v>
      </c>
      <c r="B6" s="382">
        <v>2</v>
      </c>
      <c r="C6" s="382">
        <v>3</v>
      </c>
      <c r="D6" s="383">
        <v>4</v>
      </c>
      <c r="E6" s="383">
        <v>5</v>
      </c>
      <c r="F6" s="384">
        <v>6</v>
      </c>
      <c r="G6" s="385">
        <v>7</v>
      </c>
    </row>
    <row r="7" spans="1:7" s="386" customFormat="1" ht="15.75" customHeight="1">
      <c r="A7" s="387"/>
      <c r="B7" s="388"/>
      <c r="C7" s="388" t="s">
        <v>252</v>
      </c>
      <c r="D7" s="389"/>
      <c r="E7" s="389"/>
      <c r="F7" s="390"/>
      <c r="G7" s="391"/>
    </row>
    <row r="8" spans="1:7" s="386" customFormat="1" ht="12" customHeight="1">
      <c r="A8" s="381" t="s">
        <v>9</v>
      </c>
      <c r="B8" s="392"/>
      <c r="C8" s="393" t="s">
        <v>407</v>
      </c>
      <c r="D8" s="394">
        <f>+D9+D14</f>
        <v>39368</v>
      </c>
      <c r="E8" s="394">
        <f>+E9+E14</f>
        <v>51468</v>
      </c>
      <c r="F8" s="274">
        <f>+F9+F14</f>
        <v>63545</v>
      </c>
      <c r="G8" s="395">
        <f>F8/E8*100</f>
        <v>123.46506567187379</v>
      </c>
    </row>
    <row r="9" spans="1:7" s="397" customFormat="1" ht="12" customHeight="1">
      <c r="A9" s="381" t="s">
        <v>11</v>
      </c>
      <c r="B9" s="392"/>
      <c r="C9" s="396" t="s">
        <v>408</v>
      </c>
      <c r="D9" s="394">
        <f>SUM(D10:D13)</f>
        <v>5000</v>
      </c>
      <c r="E9" s="394">
        <f>SUM(E10:E13)</f>
        <v>5000</v>
      </c>
      <c r="F9" s="274">
        <f>SUM(F10:F13)</f>
        <v>5165</v>
      </c>
      <c r="G9" s="395">
        <f>F9/E9*100</f>
        <v>103.3</v>
      </c>
    </row>
    <row r="10" spans="1:7" s="402" customFormat="1" ht="12" customHeight="1">
      <c r="A10" s="398"/>
      <c r="B10" s="399" t="s">
        <v>13</v>
      </c>
      <c r="C10" s="400" t="s">
        <v>14</v>
      </c>
      <c r="D10" s="300">
        <v>5000</v>
      </c>
      <c r="E10" s="300">
        <v>5000</v>
      </c>
      <c r="F10" s="260">
        <v>4665</v>
      </c>
      <c r="G10" s="401">
        <f>F10/E10*100</f>
        <v>93.30000000000001</v>
      </c>
    </row>
    <row r="11" spans="1:7" s="402" customFormat="1" ht="12" customHeight="1">
      <c r="A11" s="398"/>
      <c r="B11" s="399" t="s">
        <v>15</v>
      </c>
      <c r="C11" s="403" t="s">
        <v>16</v>
      </c>
      <c r="D11" s="300"/>
      <c r="E11" s="300"/>
      <c r="F11" s="260"/>
      <c r="G11" s="401"/>
    </row>
    <row r="12" spans="1:7" s="402" customFormat="1" ht="12" customHeight="1">
      <c r="A12" s="398"/>
      <c r="B12" s="399" t="s">
        <v>17</v>
      </c>
      <c r="C12" s="403" t="s">
        <v>18</v>
      </c>
      <c r="D12" s="300"/>
      <c r="E12" s="300"/>
      <c r="F12" s="260">
        <v>471</v>
      </c>
      <c r="G12" s="401"/>
    </row>
    <row r="13" spans="1:7" s="402" customFormat="1" ht="12" customHeight="1">
      <c r="A13" s="398"/>
      <c r="B13" s="399" t="s">
        <v>19</v>
      </c>
      <c r="C13" s="404" t="s">
        <v>20</v>
      </c>
      <c r="D13" s="300"/>
      <c r="E13" s="300"/>
      <c r="F13" s="260">
        <v>29</v>
      </c>
      <c r="G13" s="401"/>
    </row>
    <row r="14" spans="1:7" s="397" customFormat="1" ht="12" customHeight="1">
      <c r="A14" s="381" t="s">
        <v>21</v>
      </c>
      <c r="B14" s="392"/>
      <c r="C14" s="396" t="s">
        <v>22</v>
      </c>
      <c r="D14" s="394">
        <f>SUM(D15:D22)</f>
        <v>34368</v>
      </c>
      <c r="E14" s="394">
        <f>SUM(E15:E22)</f>
        <v>46468</v>
      </c>
      <c r="F14" s="274">
        <f>SUM(F15:F22)</f>
        <v>58380</v>
      </c>
      <c r="G14" s="395">
        <f>F14/E14*100</f>
        <v>125.63484548506499</v>
      </c>
    </row>
    <row r="15" spans="1:7" s="397" customFormat="1" ht="12" customHeight="1">
      <c r="A15" s="405"/>
      <c r="B15" s="399" t="s">
        <v>23</v>
      </c>
      <c r="C15" s="400" t="s">
        <v>24</v>
      </c>
      <c r="D15" s="406"/>
      <c r="E15" s="406">
        <v>300</v>
      </c>
      <c r="F15" s="407"/>
      <c r="G15" s="408"/>
    </row>
    <row r="16" spans="1:7" s="397" customFormat="1" ht="12" customHeight="1">
      <c r="A16" s="398"/>
      <c r="B16" s="399" t="s">
        <v>25</v>
      </c>
      <c r="C16" s="403" t="s">
        <v>26</v>
      </c>
      <c r="D16" s="300">
        <v>4000</v>
      </c>
      <c r="E16" s="300"/>
      <c r="F16" s="260"/>
      <c r="G16" s="409"/>
    </row>
    <row r="17" spans="1:7" s="397" customFormat="1" ht="12" customHeight="1">
      <c r="A17" s="398"/>
      <c r="B17" s="399" t="s">
        <v>27</v>
      </c>
      <c r="C17" s="403" t="s">
        <v>28</v>
      </c>
      <c r="D17" s="300">
        <v>22668</v>
      </c>
      <c r="E17" s="300">
        <v>22668</v>
      </c>
      <c r="F17" s="260">
        <v>21033</v>
      </c>
      <c r="G17" s="410">
        <f>F17/E17*100</f>
        <v>92.787188988883</v>
      </c>
    </row>
    <row r="18" spans="1:7" s="397" customFormat="1" ht="12" customHeight="1">
      <c r="A18" s="398"/>
      <c r="B18" s="399" t="s">
        <v>29</v>
      </c>
      <c r="C18" s="403" t="s">
        <v>30</v>
      </c>
      <c r="D18" s="300"/>
      <c r="E18" s="300">
        <v>3700</v>
      </c>
      <c r="F18" s="260">
        <v>4055</v>
      </c>
      <c r="G18" s="410">
        <f>F18/E18*100</f>
        <v>109.5945945945946</v>
      </c>
    </row>
    <row r="19" spans="1:7" s="397" customFormat="1" ht="12" customHeight="1">
      <c r="A19" s="398"/>
      <c r="B19" s="399" t="s">
        <v>31</v>
      </c>
      <c r="C19" s="403" t="s">
        <v>34</v>
      </c>
      <c r="D19" s="300"/>
      <c r="E19" s="300"/>
      <c r="F19" s="260"/>
      <c r="G19" s="410"/>
    </row>
    <row r="20" spans="1:7" s="397" customFormat="1" ht="12" customHeight="1">
      <c r="A20" s="411"/>
      <c r="B20" s="399" t="s">
        <v>33</v>
      </c>
      <c r="C20" s="403" t="s">
        <v>36</v>
      </c>
      <c r="D20" s="412"/>
      <c r="E20" s="412">
        <v>12100</v>
      </c>
      <c r="F20" s="280">
        <v>12070</v>
      </c>
      <c r="G20" s="410">
        <f aca="true" t="shared" si="0" ref="G20:G28">F20/E20*100</f>
        <v>99.75206611570248</v>
      </c>
    </row>
    <row r="21" spans="1:7" s="402" customFormat="1" ht="12" customHeight="1">
      <c r="A21" s="398"/>
      <c r="B21" s="399" t="s">
        <v>35</v>
      </c>
      <c r="C21" s="403" t="s">
        <v>38</v>
      </c>
      <c r="D21" s="300">
        <v>7500</v>
      </c>
      <c r="E21" s="300">
        <v>7500</v>
      </c>
      <c r="F21" s="260">
        <v>20484</v>
      </c>
      <c r="G21" s="410">
        <f t="shared" si="0"/>
        <v>273.12</v>
      </c>
    </row>
    <row r="22" spans="1:7" s="402" customFormat="1" ht="12" customHeight="1">
      <c r="A22" s="413"/>
      <c r="B22" s="414" t="s">
        <v>37</v>
      </c>
      <c r="C22" s="404" t="s">
        <v>40</v>
      </c>
      <c r="D22" s="415">
        <v>200</v>
      </c>
      <c r="E22" s="416">
        <v>200</v>
      </c>
      <c r="F22" s="260">
        <v>738</v>
      </c>
      <c r="G22" s="409">
        <f t="shared" si="0"/>
        <v>369</v>
      </c>
    </row>
    <row r="23" spans="1:7" s="402" customFormat="1" ht="12" customHeight="1">
      <c r="A23" s="381" t="s">
        <v>184</v>
      </c>
      <c r="B23" s="417"/>
      <c r="C23" s="396" t="s">
        <v>42</v>
      </c>
      <c r="D23" s="418">
        <v>130000</v>
      </c>
      <c r="E23" s="418">
        <v>130000</v>
      </c>
      <c r="F23" s="290">
        <v>142394</v>
      </c>
      <c r="G23" s="395">
        <f t="shared" si="0"/>
        <v>109.53384615384616</v>
      </c>
    </row>
    <row r="24" spans="1:7" s="397" customFormat="1" ht="12" customHeight="1">
      <c r="A24" s="381" t="s">
        <v>43</v>
      </c>
      <c r="B24" s="392"/>
      <c r="C24" s="396" t="s">
        <v>409</v>
      </c>
      <c r="D24" s="394">
        <f>SUM(D25:D32)</f>
        <v>64867</v>
      </c>
      <c r="E24" s="394">
        <f>SUM(E25:E32)</f>
        <v>76644</v>
      </c>
      <c r="F24" s="274">
        <f>SUM(F25:F32)</f>
        <v>76644</v>
      </c>
      <c r="G24" s="395">
        <f t="shared" si="0"/>
        <v>100</v>
      </c>
    </row>
    <row r="25" spans="1:7" s="402" customFormat="1" ht="12" customHeight="1">
      <c r="A25" s="398"/>
      <c r="B25" s="399" t="s">
        <v>45</v>
      </c>
      <c r="C25" s="400" t="s">
        <v>410</v>
      </c>
      <c r="D25" s="300">
        <v>64777</v>
      </c>
      <c r="E25" s="300">
        <v>65215</v>
      </c>
      <c r="F25" s="260">
        <v>65215</v>
      </c>
      <c r="G25" s="419">
        <f t="shared" si="0"/>
        <v>100</v>
      </c>
    </row>
    <row r="26" spans="1:7" s="402" customFormat="1" ht="12" customHeight="1">
      <c r="A26" s="398"/>
      <c r="B26" s="399" t="s">
        <v>47</v>
      </c>
      <c r="C26" s="403" t="s">
        <v>411</v>
      </c>
      <c r="D26" s="300">
        <v>90</v>
      </c>
      <c r="E26" s="300">
        <v>537</v>
      </c>
      <c r="F26" s="260">
        <v>537</v>
      </c>
      <c r="G26" s="419">
        <f t="shared" si="0"/>
        <v>100</v>
      </c>
    </row>
    <row r="27" spans="1:7" s="402" customFormat="1" ht="12" customHeight="1">
      <c r="A27" s="398"/>
      <c r="B27" s="399" t="s">
        <v>49</v>
      </c>
      <c r="C27" s="403" t="s">
        <v>52</v>
      </c>
      <c r="D27" s="300"/>
      <c r="E27" s="300">
        <v>8162</v>
      </c>
      <c r="F27" s="260">
        <v>8162</v>
      </c>
      <c r="G27" s="419">
        <f t="shared" si="0"/>
        <v>100</v>
      </c>
    </row>
    <row r="28" spans="1:7" s="402" customFormat="1" ht="12" customHeight="1">
      <c r="A28" s="398"/>
      <c r="B28" s="399" t="s">
        <v>51</v>
      </c>
      <c r="C28" s="403" t="s">
        <v>54</v>
      </c>
      <c r="D28" s="300"/>
      <c r="E28" s="300">
        <v>2730</v>
      </c>
      <c r="F28" s="260">
        <v>2730</v>
      </c>
      <c r="G28" s="419">
        <f t="shared" si="0"/>
        <v>100</v>
      </c>
    </row>
    <row r="29" spans="1:7" s="402" customFormat="1" ht="12" customHeight="1">
      <c r="A29" s="398"/>
      <c r="B29" s="399" t="s">
        <v>53</v>
      </c>
      <c r="C29" s="403" t="s">
        <v>56</v>
      </c>
      <c r="D29" s="300"/>
      <c r="E29" s="300"/>
      <c r="F29" s="260"/>
      <c r="G29" s="420"/>
    </row>
    <row r="30" spans="1:7" s="402" customFormat="1" ht="12" customHeight="1">
      <c r="A30" s="398"/>
      <c r="B30" s="399" t="s">
        <v>55</v>
      </c>
      <c r="C30" s="403" t="s">
        <v>412</v>
      </c>
      <c r="D30" s="300"/>
      <c r="E30" s="300"/>
      <c r="F30" s="260"/>
      <c r="G30" s="420"/>
    </row>
    <row r="31" spans="1:7" s="402" customFormat="1" ht="12" customHeight="1">
      <c r="A31" s="398"/>
      <c r="B31" s="399" t="s">
        <v>57</v>
      </c>
      <c r="C31" s="403" t="s">
        <v>58</v>
      </c>
      <c r="D31" s="300"/>
      <c r="E31" s="300"/>
      <c r="F31" s="260"/>
      <c r="G31" s="420"/>
    </row>
    <row r="32" spans="1:7" s="402" customFormat="1" ht="12" customHeight="1">
      <c r="A32" s="413"/>
      <c r="B32" s="414" t="s">
        <v>59</v>
      </c>
      <c r="C32" s="421" t="s">
        <v>413</v>
      </c>
      <c r="D32" s="415"/>
      <c r="E32" s="415"/>
      <c r="F32" s="268"/>
      <c r="G32" s="422"/>
    </row>
    <row r="33" spans="1:7" s="402" customFormat="1" ht="12" customHeight="1">
      <c r="A33" s="381" t="s">
        <v>61</v>
      </c>
      <c r="B33" s="16"/>
      <c r="C33" s="393" t="s">
        <v>414</v>
      </c>
      <c r="D33" s="394">
        <f>+D34+D40</f>
        <v>4400</v>
      </c>
      <c r="E33" s="394">
        <f>+E34+E40</f>
        <v>41812</v>
      </c>
      <c r="F33" s="274">
        <f>+F34+F40</f>
        <v>43216</v>
      </c>
      <c r="G33" s="395">
        <f>F33/E33*100</f>
        <v>103.35788768774515</v>
      </c>
    </row>
    <row r="34" spans="1:7" s="402" customFormat="1" ht="12" customHeight="1">
      <c r="A34" s="405"/>
      <c r="B34" s="423" t="s">
        <v>63</v>
      </c>
      <c r="C34" s="424" t="s">
        <v>64</v>
      </c>
      <c r="D34" s="425">
        <f>SUM(D35:D39)</f>
        <v>4400</v>
      </c>
      <c r="E34" s="425">
        <f>SUM(E35:E39)</f>
        <v>5620</v>
      </c>
      <c r="F34" s="426">
        <f>SUM(F35:F39)</f>
        <v>7024</v>
      </c>
      <c r="G34" s="427">
        <f>F34/E34*100</f>
        <v>124.98220640569396</v>
      </c>
    </row>
    <row r="35" spans="1:7" s="402" customFormat="1" ht="12" customHeight="1">
      <c r="A35" s="398"/>
      <c r="B35" s="428" t="s">
        <v>65</v>
      </c>
      <c r="C35" s="403" t="s">
        <v>66</v>
      </c>
      <c r="D35" s="300">
        <v>4400</v>
      </c>
      <c r="E35" s="300">
        <v>4400</v>
      </c>
      <c r="F35" s="260">
        <v>4524</v>
      </c>
      <c r="G35" s="419">
        <f>F35/E35*100</f>
        <v>102.81818181818181</v>
      </c>
    </row>
    <row r="36" spans="1:7" s="402" customFormat="1" ht="12" customHeight="1">
      <c r="A36" s="398"/>
      <c r="B36" s="428" t="s">
        <v>67</v>
      </c>
      <c r="C36" s="403" t="s">
        <v>233</v>
      </c>
      <c r="D36" s="300"/>
      <c r="E36" s="300"/>
      <c r="F36" s="260">
        <v>1027</v>
      </c>
      <c r="G36" s="419"/>
    </row>
    <row r="37" spans="1:7" s="402" customFormat="1" ht="12" customHeight="1">
      <c r="A37" s="398"/>
      <c r="B37" s="428" t="s">
        <v>69</v>
      </c>
      <c r="C37" s="403" t="s">
        <v>70</v>
      </c>
      <c r="D37" s="300"/>
      <c r="E37" s="300"/>
      <c r="F37" s="260"/>
      <c r="G37" s="419"/>
    </row>
    <row r="38" spans="1:7" s="402" customFormat="1" ht="12" customHeight="1">
      <c r="A38" s="398"/>
      <c r="B38" s="428" t="s">
        <v>71</v>
      </c>
      <c r="C38" s="403" t="s">
        <v>72</v>
      </c>
      <c r="D38" s="300"/>
      <c r="E38" s="300"/>
      <c r="F38" s="260"/>
      <c r="G38" s="419"/>
    </row>
    <row r="39" spans="1:7" s="402" customFormat="1" ht="12" customHeight="1">
      <c r="A39" s="398"/>
      <c r="B39" s="428" t="s">
        <v>73</v>
      </c>
      <c r="C39" s="403" t="s">
        <v>74</v>
      </c>
      <c r="D39" s="300"/>
      <c r="E39" s="300">
        <v>1220</v>
      </c>
      <c r="F39" s="260">
        <v>1473</v>
      </c>
      <c r="G39" s="419">
        <f>F39/E39*100</f>
        <v>120.73770491803279</v>
      </c>
    </row>
    <row r="40" spans="1:7" s="402" customFormat="1" ht="12" customHeight="1">
      <c r="A40" s="398"/>
      <c r="B40" s="428" t="s">
        <v>75</v>
      </c>
      <c r="C40" s="429" t="s">
        <v>76</v>
      </c>
      <c r="D40" s="430">
        <f>SUM(D41:D45)</f>
        <v>0</v>
      </c>
      <c r="E40" s="430">
        <f>SUM(E41:E45)</f>
        <v>36192</v>
      </c>
      <c r="F40" s="431">
        <f>SUM(F41:F45)</f>
        <v>36192</v>
      </c>
      <c r="G40" s="427">
        <f>F40/E40*100</f>
        <v>100</v>
      </c>
    </row>
    <row r="41" spans="1:7" s="402" customFormat="1" ht="12" customHeight="1">
      <c r="A41" s="398"/>
      <c r="B41" s="428" t="s">
        <v>77</v>
      </c>
      <c r="C41" s="403" t="s">
        <v>66</v>
      </c>
      <c r="D41" s="300"/>
      <c r="E41" s="300"/>
      <c r="F41" s="260"/>
      <c r="G41" s="427"/>
    </row>
    <row r="42" spans="1:7" s="402" customFormat="1" ht="12" customHeight="1">
      <c r="A42" s="398"/>
      <c r="B42" s="428" t="s">
        <v>78</v>
      </c>
      <c r="C42" s="403" t="s">
        <v>79</v>
      </c>
      <c r="D42" s="300"/>
      <c r="E42" s="300"/>
      <c r="F42" s="260"/>
      <c r="G42" s="427"/>
    </row>
    <row r="43" spans="1:7" s="402" customFormat="1" ht="11.25" customHeight="1">
      <c r="A43" s="398"/>
      <c r="B43" s="428" t="s">
        <v>80</v>
      </c>
      <c r="C43" s="403" t="s">
        <v>70</v>
      </c>
      <c r="D43" s="300"/>
      <c r="E43" s="300"/>
      <c r="F43" s="432"/>
      <c r="G43" s="427"/>
    </row>
    <row r="44" spans="1:7" s="402" customFormat="1" ht="12" customHeight="1">
      <c r="A44" s="398"/>
      <c r="B44" s="428" t="s">
        <v>81</v>
      </c>
      <c r="C44" s="403" t="s">
        <v>72</v>
      </c>
      <c r="D44" s="300"/>
      <c r="E44" s="300">
        <v>36192</v>
      </c>
      <c r="F44" s="260">
        <v>36192</v>
      </c>
      <c r="G44" s="427">
        <f>F44/E44*100</f>
        <v>100</v>
      </c>
    </row>
    <row r="45" spans="1:7" s="402" customFormat="1" ht="12" customHeight="1">
      <c r="A45" s="433"/>
      <c r="B45" s="434" t="s">
        <v>82</v>
      </c>
      <c r="C45" s="404" t="s">
        <v>83</v>
      </c>
      <c r="D45" s="435"/>
      <c r="E45" s="435"/>
      <c r="F45" s="436"/>
      <c r="G45" s="419"/>
    </row>
    <row r="46" spans="1:7" s="397" customFormat="1" ht="12" customHeight="1">
      <c r="A46" s="381" t="s">
        <v>205</v>
      </c>
      <c r="B46" s="392"/>
      <c r="C46" s="396" t="s">
        <v>85</v>
      </c>
      <c r="D46" s="394">
        <f>+D47+D48</f>
        <v>0</v>
      </c>
      <c r="E46" s="394">
        <f>+E47+E48</f>
        <v>444</v>
      </c>
      <c r="F46" s="274">
        <f>+F47+F48</f>
        <v>4291</v>
      </c>
      <c r="G46" s="437">
        <f>F46/E46*100</f>
        <v>966.4414414414415</v>
      </c>
    </row>
    <row r="47" spans="1:7" s="402" customFormat="1" ht="12" customHeight="1">
      <c r="A47" s="398"/>
      <c r="B47" s="428" t="s">
        <v>86</v>
      </c>
      <c r="C47" s="400" t="s">
        <v>415</v>
      </c>
      <c r="D47" s="300"/>
      <c r="E47" s="300">
        <v>200</v>
      </c>
      <c r="F47" s="260">
        <v>200</v>
      </c>
      <c r="G47" s="401">
        <f>F47/E47*100</f>
        <v>100</v>
      </c>
    </row>
    <row r="48" spans="1:7" s="402" customFormat="1" ht="12" customHeight="1">
      <c r="A48" s="398"/>
      <c r="B48" s="428" t="s">
        <v>88</v>
      </c>
      <c r="C48" s="404" t="s">
        <v>416</v>
      </c>
      <c r="D48" s="300"/>
      <c r="E48" s="300">
        <v>244</v>
      </c>
      <c r="F48" s="260">
        <v>4091</v>
      </c>
      <c r="G48" s="419">
        <f>F48/E48*100</f>
        <v>1676.6393442622953</v>
      </c>
    </row>
    <row r="49" spans="1:7" s="402" customFormat="1" ht="12" customHeight="1">
      <c r="A49" s="381" t="s">
        <v>90</v>
      </c>
      <c r="B49" s="392"/>
      <c r="C49" s="396" t="s">
        <v>417</v>
      </c>
      <c r="D49" s="394">
        <f>+D50+D51+D52</f>
        <v>0</v>
      </c>
      <c r="E49" s="394">
        <f>+E50+E51+E52</f>
        <v>0</v>
      </c>
      <c r="F49" s="274">
        <f>+F50+F51+F52</f>
        <v>0</v>
      </c>
      <c r="G49" s="438"/>
    </row>
    <row r="50" spans="1:7" s="402" customFormat="1" ht="9.75" customHeight="1">
      <c r="A50" s="439"/>
      <c r="B50" s="428" t="s">
        <v>92</v>
      </c>
      <c r="C50" s="400" t="s">
        <v>93</v>
      </c>
      <c r="D50" s="440"/>
      <c r="E50" s="440"/>
      <c r="F50" s="254"/>
      <c r="G50" s="441"/>
    </row>
    <row r="51" spans="1:7" s="402" customFormat="1" ht="9.75" customHeight="1">
      <c r="A51" s="439"/>
      <c r="B51" s="428" t="s">
        <v>94</v>
      </c>
      <c r="C51" s="403" t="s">
        <v>95</v>
      </c>
      <c r="D51" s="440"/>
      <c r="E51" s="440"/>
      <c r="F51" s="254"/>
      <c r="G51" s="420"/>
    </row>
    <row r="52" spans="1:7" s="402" customFormat="1" ht="9.75" customHeight="1">
      <c r="A52" s="398"/>
      <c r="B52" s="428" t="s">
        <v>96</v>
      </c>
      <c r="C52" s="421" t="s">
        <v>97</v>
      </c>
      <c r="D52" s="300"/>
      <c r="E52" s="300"/>
      <c r="F52" s="260"/>
      <c r="G52" s="422"/>
    </row>
    <row r="53" spans="1:7" s="402" customFormat="1" ht="12" customHeight="1">
      <c r="A53" s="381" t="s">
        <v>208</v>
      </c>
      <c r="B53" s="442"/>
      <c r="C53" s="393" t="s">
        <v>99</v>
      </c>
      <c r="D53" s="443"/>
      <c r="E53" s="443"/>
      <c r="F53" s="444"/>
      <c r="G53" s="438"/>
    </row>
    <row r="54" spans="1:7" s="397" customFormat="1" ht="12" customHeight="1">
      <c r="A54" s="445" t="s">
        <v>100</v>
      </c>
      <c r="B54" s="446"/>
      <c r="C54" s="393" t="s">
        <v>418</v>
      </c>
      <c r="D54" s="447">
        <f>+D9+D14+D23+D24+D33+D46+D49+D53</f>
        <v>238635</v>
      </c>
      <c r="E54" s="447">
        <f>+E9+E14+E23+E24+E33+E46+E49+E53</f>
        <v>300368</v>
      </c>
      <c r="F54" s="448">
        <f>+F9+F14+F23+F24+F33+F46+F49+F53</f>
        <v>330090</v>
      </c>
      <c r="G54" s="395">
        <f>F54/E54*100</f>
        <v>109.89519522718798</v>
      </c>
    </row>
    <row r="55" spans="1:7" s="397" customFormat="1" ht="12" customHeight="1">
      <c r="A55" s="381" t="s">
        <v>102</v>
      </c>
      <c r="B55" s="449"/>
      <c r="C55" s="393" t="s">
        <v>103</v>
      </c>
      <c r="D55" s="450">
        <f>+D56+D57</f>
        <v>340000</v>
      </c>
      <c r="E55" s="450">
        <f>+E56+E57</f>
        <v>352912</v>
      </c>
      <c r="F55" s="451">
        <f>+F56+F57</f>
        <v>0</v>
      </c>
      <c r="G55" s="452"/>
    </row>
    <row r="56" spans="1:7" s="397" customFormat="1" ht="12" customHeight="1">
      <c r="A56" s="405"/>
      <c r="B56" s="423" t="s">
        <v>104</v>
      </c>
      <c r="C56" s="453" t="s">
        <v>419</v>
      </c>
      <c r="D56" s="454">
        <v>340000</v>
      </c>
      <c r="E56" s="454">
        <v>352912</v>
      </c>
      <c r="F56" s="455"/>
      <c r="G56" s="408"/>
    </row>
    <row r="57" spans="1:7" s="397" customFormat="1" ht="12" customHeight="1">
      <c r="A57" s="433"/>
      <c r="B57" s="434" t="s">
        <v>116</v>
      </c>
      <c r="C57" s="456" t="s">
        <v>420</v>
      </c>
      <c r="D57" s="435"/>
      <c r="E57" s="435"/>
      <c r="F57" s="436"/>
      <c r="G57" s="457"/>
    </row>
    <row r="58" spans="1:7" s="397" customFormat="1" ht="12" customHeight="1">
      <c r="A58" s="433" t="s">
        <v>128</v>
      </c>
      <c r="B58" s="434"/>
      <c r="C58" s="456" t="s">
        <v>421</v>
      </c>
      <c r="D58" s="435"/>
      <c r="E58" s="435"/>
      <c r="F58" s="436">
        <v>1296</v>
      </c>
      <c r="G58" s="621"/>
    </row>
    <row r="59" spans="1:7" s="402" customFormat="1" ht="12" customHeight="1">
      <c r="A59" s="458">
        <v>13</v>
      </c>
      <c r="B59" s="459"/>
      <c r="C59" s="460" t="s">
        <v>422</v>
      </c>
      <c r="D59" s="394">
        <f>+D54+D55</f>
        <v>578635</v>
      </c>
      <c r="E59" s="394">
        <f>+E54+E55</f>
        <v>653280</v>
      </c>
      <c r="F59" s="274">
        <f>+F54+F55+F58</f>
        <v>331386</v>
      </c>
      <c r="G59" s="395">
        <f>F59/E59*100</f>
        <v>50.72648787656136</v>
      </c>
    </row>
    <row r="60" spans="1:6" s="402" customFormat="1" ht="15" customHeight="1">
      <c r="A60" s="461"/>
      <c r="B60" s="461"/>
      <c r="C60" s="462"/>
      <c r="D60" s="463"/>
      <c r="E60" s="463"/>
      <c r="F60" s="463"/>
    </row>
    <row r="61" spans="1:6" ht="12.75">
      <c r="A61" s="464"/>
      <c r="B61" s="465"/>
      <c r="C61" s="465"/>
      <c r="D61" s="466"/>
      <c r="E61" s="466"/>
      <c r="F61" s="466"/>
    </row>
    <row r="62" spans="1:7" s="386" customFormat="1" ht="16.5" customHeight="1">
      <c r="A62" s="467"/>
      <c r="B62" s="468"/>
      <c r="C62" s="469" t="s">
        <v>253</v>
      </c>
      <c r="D62" s="450"/>
      <c r="E62" s="450"/>
      <c r="F62" s="451"/>
      <c r="G62" s="470"/>
    </row>
    <row r="63" spans="1:7" s="472" customFormat="1" ht="12" customHeight="1">
      <c r="A63" s="381" t="s">
        <v>9</v>
      </c>
      <c r="B63" s="16"/>
      <c r="C63" s="16" t="s">
        <v>423</v>
      </c>
      <c r="D63" s="394">
        <f>SUM(D64:D68)</f>
        <v>118245</v>
      </c>
      <c r="E63" s="394">
        <f>SUM(E64:E68)</f>
        <v>160741</v>
      </c>
      <c r="F63" s="274">
        <f>SUM(F64:F68)</f>
        <v>141232</v>
      </c>
      <c r="G63" s="471">
        <f aca="true" t="shared" si="1" ref="G63:G68">F63/E63*100</f>
        <v>87.86308409179985</v>
      </c>
    </row>
    <row r="64" spans="1:7" ht="12" customHeight="1">
      <c r="A64" s="439"/>
      <c r="B64" s="473" t="s">
        <v>140</v>
      </c>
      <c r="C64" s="474" t="s">
        <v>141</v>
      </c>
      <c r="D64" s="475">
        <v>29859</v>
      </c>
      <c r="E64" s="475">
        <v>31601</v>
      </c>
      <c r="F64" s="476">
        <v>27249</v>
      </c>
      <c r="G64" s="477">
        <f t="shared" si="1"/>
        <v>86.22828391506599</v>
      </c>
    </row>
    <row r="65" spans="1:7" ht="12" customHeight="1">
      <c r="A65" s="398"/>
      <c r="B65" s="428" t="s">
        <v>142</v>
      </c>
      <c r="C65" s="478" t="s">
        <v>143</v>
      </c>
      <c r="D65" s="479">
        <v>7424</v>
      </c>
      <c r="E65" s="479">
        <v>7895</v>
      </c>
      <c r="F65" s="480">
        <v>6975</v>
      </c>
      <c r="G65" s="481">
        <f t="shared" si="1"/>
        <v>88.3470550981634</v>
      </c>
    </row>
    <row r="66" spans="1:7" ht="12" customHeight="1">
      <c r="A66" s="398"/>
      <c r="B66" s="428" t="s">
        <v>144</v>
      </c>
      <c r="C66" s="478" t="s">
        <v>145</v>
      </c>
      <c r="D66" s="479">
        <v>57184</v>
      </c>
      <c r="E66" s="479">
        <v>77438</v>
      </c>
      <c r="F66" s="480">
        <v>67950</v>
      </c>
      <c r="G66" s="481">
        <f t="shared" si="1"/>
        <v>87.74761744879774</v>
      </c>
    </row>
    <row r="67" spans="1:7" ht="12" customHeight="1">
      <c r="A67" s="398"/>
      <c r="B67" s="428" t="s">
        <v>146</v>
      </c>
      <c r="C67" s="478" t="s">
        <v>147</v>
      </c>
      <c r="D67" s="479">
        <v>7748</v>
      </c>
      <c r="E67" s="479">
        <v>10250</v>
      </c>
      <c r="F67" s="480">
        <v>7398</v>
      </c>
      <c r="G67" s="481">
        <f t="shared" si="1"/>
        <v>72.17560975609756</v>
      </c>
    </row>
    <row r="68" spans="1:7" ht="12" customHeight="1">
      <c r="A68" s="398"/>
      <c r="B68" s="428" t="s">
        <v>148</v>
      </c>
      <c r="C68" s="478" t="s">
        <v>149</v>
      </c>
      <c r="D68" s="479">
        <v>16030</v>
      </c>
      <c r="E68" s="479">
        <f>SUM(E70:E75)</f>
        <v>33557</v>
      </c>
      <c r="F68" s="480">
        <v>31660</v>
      </c>
      <c r="G68" s="481">
        <f t="shared" si="1"/>
        <v>94.34693208570492</v>
      </c>
    </row>
    <row r="69" spans="1:7" ht="12" customHeight="1">
      <c r="A69" s="398"/>
      <c r="B69" s="428" t="s">
        <v>150</v>
      </c>
      <c r="C69" s="478" t="s">
        <v>151</v>
      </c>
      <c r="D69" s="479"/>
      <c r="E69" s="479"/>
      <c r="F69" s="480"/>
      <c r="G69" s="481"/>
    </row>
    <row r="70" spans="1:7" ht="12" customHeight="1">
      <c r="A70" s="398"/>
      <c r="B70" s="428" t="s">
        <v>152</v>
      </c>
      <c r="C70" s="482" t="s">
        <v>424</v>
      </c>
      <c r="D70" s="479"/>
      <c r="E70" s="479"/>
      <c r="F70" s="480"/>
      <c r="G70" s="481"/>
    </row>
    <row r="71" spans="1:7" ht="12" customHeight="1">
      <c r="A71" s="398"/>
      <c r="B71" s="428" t="s">
        <v>154</v>
      </c>
      <c r="C71" s="483" t="s">
        <v>425</v>
      </c>
      <c r="D71" s="479">
        <v>10280</v>
      </c>
      <c r="E71" s="479">
        <v>27807</v>
      </c>
      <c r="F71" s="480">
        <v>25910</v>
      </c>
      <c r="G71" s="481">
        <f>F71/E71*100</f>
        <v>93.17797676843959</v>
      </c>
    </row>
    <row r="72" spans="1:7" ht="12" customHeight="1">
      <c r="A72" s="398"/>
      <c r="B72" s="428" t="s">
        <v>156</v>
      </c>
      <c r="C72" s="483" t="s">
        <v>426</v>
      </c>
      <c r="D72" s="479">
        <v>5750</v>
      </c>
      <c r="E72" s="479">
        <v>5750</v>
      </c>
      <c r="F72" s="480">
        <v>5750</v>
      </c>
      <c r="G72" s="481">
        <f>F72/E72*100</f>
        <v>100</v>
      </c>
    </row>
    <row r="73" spans="1:7" ht="12" customHeight="1">
      <c r="A73" s="398"/>
      <c r="B73" s="428" t="s">
        <v>158</v>
      </c>
      <c r="C73" s="483" t="s">
        <v>427</v>
      </c>
      <c r="D73" s="479"/>
      <c r="E73" s="479"/>
      <c r="F73" s="480"/>
      <c r="G73" s="484"/>
    </row>
    <row r="74" spans="1:7" ht="12" customHeight="1">
      <c r="A74" s="398"/>
      <c r="B74" s="428" t="s">
        <v>160</v>
      </c>
      <c r="C74" s="485" t="s">
        <v>428</v>
      </c>
      <c r="D74" s="479"/>
      <c r="E74" s="479"/>
      <c r="F74" s="480"/>
      <c r="G74" s="484"/>
    </row>
    <row r="75" spans="1:7" ht="12" customHeight="1">
      <c r="A75" s="398"/>
      <c r="B75" s="428" t="s">
        <v>162</v>
      </c>
      <c r="C75" s="486" t="s">
        <v>429</v>
      </c>
      <c r="D75" s="479"/>
      <c r="E75" s="479"/>
      <c r="F75" s="480"/>
      <c r="G75" s="484"/>
    </row>
    <row r="76" spans="1:7" ht="12" customHeight="1">
      <c r="A76" s="413"/>
      <c r="B76" s="487" t="s">
        <v>430</v>
      </c>
      <c r="C76" s="488" t="s">
        <v>431</v>
      </c>
      <c r="D76" s="489"/>
      <c r="E76" s="489"/>
      <c r="F76" s="490"/>
      <c r="G76" s="491"/>
    </row>
    <row r="77" spans="1:7" ht="12" customHeight="1">
      <c r="A77" s="381" t="s">
        <v>11</v>
      </c>
      <c r="B77" s="16"/>
      <c r="C77" s="492" t="s">
        <v>432</v>
      </c>
      <c r="D77" s="450">
        <f>SUM(D78:D80)</f>
        <v>307754</v>
      </c>
      <c r="E77" s="450">
        <f>SUM(E78:E80)</f>
        <v>376133</v>
      </c>
      <c r="F77" s="451">
        <f>SUM(F78:F80)</f>
        <v>101514</v>
      </c>
      <c r="G77" s="471">
        <f>F77/E77*100</f>
        <v>26.988857664709027</v>
      </c>
    </row>
    <row r="78" spans="1:7" s="472" customFormat="1" ht="12" customHeight="1">
      <c r="A78" s="439"/>
      <c r="B78" s="473" t="s">
        <v>13</v>
      </c>
      <c r="C78" s="453" t="s">
        <v>433</v>
      </c>
      <c r="D78" s="440">
        <v>285754</v>
      </c>
      <c r="E78" s="440">
        <v>349892</v>
      </c>
      <c r="F78" s="254">
        <v>90022</v>
      </c>
      <c r="G78" s="493">
        <f>F78/E78*100</f>
        <v>25.728510511815074</v>
      </c>
    </row>
    <row r="79" spans="1:7" ht="12" customHeight="1">
      <c r="A79" s="398"/>
      <c r="B79" s="428" t="s">
        <v>15</v>
      </c>
      <c r="C79" s="403" t="s">
        <v>166</v>
      </c>
      <c r="D79" s="300">
        <v>22000</v>
      </c>
      <c r="E79" s="300">
        <v>22000</v>
      </c>
      <c r="F79" s="260">
        <v>7251</v>
      </c>
      <c r="G79" s="481">
        <f>F79/E79*100</f>
        <v>32.95909090909091</v>
      </c>
    </row>
    <row r="80" spans="1:7" ht="12" customHeight="1">
      <c r="A80" s="398"/>
      <c r="B80" s="428" t="s">
        <v>17</v>
      </c>
      <c r="C80" s="403" t="s">
        <v>434</v>
      </c>
      <c r="D80" s="300"/>
      <c r="E80" s="300">
        <v>4241</v>
      </c>
      <c r="F80" s="260">
        <v>4241</v>
      </c>
      <c r="G80" s="481">
        <f>F80/E80*100</f>
        <v>100</v>
      </c>
    </row>
    <row r="81" spans="1:7" ht="18.75" customHeight="1">
      <c r="A81" s="398"/>
      <c r="B81" s="428" t="s">
        <v>19</v>
      </c>
      <c r="C81" s="403" t="s">
        <v>435</v>
      </c>
      <c r="D81" s="300"/>
      <c r="E81" s="300">
        <v>4241</v>
      </c>
      <c r="F81" s="260">
        <v>4241</v>
      </c>
      <c r="G81" s="481">
        <f>F81/E81*100</f>
        <v>100</v>
      </c>
    </row>
    <row r="82" spans="1:7" ht="12" customHeight="1">
      <c r="A82" s="398"/>
      <c r="B82" s="428" t="s">
        <v>169</v>
      </c>
      <c r="C82" s="483" t="s">
        <v>436</v>
      </c>
      <c r="D82" s="300"/>
      <c r="E82" s="300"/>
      <c r="F82" s="260"/>
      <c r="G82" s="484"/>
    </row>
    <row r="83" spans="1:7" ht="12" customHeight="1">
      <c r="A83" s="398"/>
      <c r="B83" s="428" t="s">
        <v>171</v>
      </c>
      <c r="C83" s="483" t="s">
        <v>437</v>
      </c>
      <c r="D83" s="300"/>
      <c r="E83" s="300"/>
      <c r="F83" s="260"/>
      <c r="G83" s="484"/>
    </row>
    <row r="84" spans="1:7" ht="12" customHeight="1">
      <c r="A84" s="398"/>
      <c r="B84" s="428" t="s">
        <v>173</v>
      </c>
      <c r="C84" s="483" t="s">
        <v>438</v>
      </c>
      <c r="D84" s="300"/>
      <c r="E84" s="300"/>
      <c r="F84" s="260"/>
      <c r="G84" s="484"/>
    </row>
    <row r="85" spans="1:7" s="472" customFormat="1" ht="12" customHeight="1">
      <c r="A85" s="398"/>
      <c r="B85" s="428" t="s">
        <v>175</v>
      </c>
      <c r="C85" s="483" t="s">
        <v>439</v>
      </c>
      <c r="D85" s="300"/>
      <c r="E85" s="300"/>
      <c r="F85" s="260"/>
      <c r="G85" s="494"/>
    </row>
    <row r="86" spans="1:14" ht="21" customHeight="1">
      <c r="A86" s="398"/>
      <c r="B86" s="428" t="s">
        <v>177</v>
      </c>
      <c r="C86" s="483" t="s">
        <v>440</v>
      </c>
      <c r="D86" s="300"/>
      <c r="E86" s="300"/>
      <c r="F86" s="260"/>
      <c r="G86" s="484"/>
      <c r="N86" s="495"/>
    </row>
    <row r="87" spans="1:7" ht="21" customHeight="1">
      <c r="A87" s="398"/>
      <c r="B87" s="428" t="s">
        <v>179</v>
      </c>
      <c r="C87" s="496" t="s">
        <v>441</v>
      </c>
      <c r="D87" s="300"/>
      <c r="E87" s="300"/>
      <c r="F87" s="260"/>
      <c r="G87" s="491"/>
    </row>
    <row r="88" spans="1:7" ht="12" customHeight="1">
      <c r="A88" s="445" t="s">
        <v>21</v>
      </c>
      <c r="B88" s="497"/>
      <c r="C88" s="498" t="s">
        <v>442</v>
      </c>
      <c r="D88" s="499">
        <f>+D89+D90</f>
        <v>77998</v>
      </c>
      <c r="E88" s="499">
        <f>+E89+E90</f>
        <v>50063</v>
      </c>
      <c r="F88" s="500">
        <f>+F89+F90</f>
        <v>0</v>
      </c>
      <c r="G88" s="501"/>
    </row>
    <row r="89" spans="1:7" s="472" customFormat="1" ht="12" customHeight="1">
      <c r="A89" s="405"/>
      <c r="B89" s="423" t="s">
        <v>23</v>
      </c>
      <c r="C89" s="502" t="s">
        <v>182</v>
      </c>
      <c r="D89" s="406">
        <v>77998</v>
      </c>
      <c r="E89" s="406">
        <v>50063</v>
      </c>
      <c r="F89" s="407"/>
      <c r="G89" s="503"/>
    </row>
    <row r="90" spans="1:7" s="472" customFormat="1" ht="12" customHeight="1">
      <c r="A90" s="433"/>
      <c r="B90" s="434" t="s">
        <v>25</v>
      </c>
      <c r="C90" s="504" t="s">
        <v>183</v>
      </c>
      <c r="D90" s="435"/>
      <c r="E90" s="435"/>
      <c r="F90" s="436"/>
      <c r="G90" s="505"/>
    </row>
    <row r="91" spans="1:7" s="472" customFormat="1" ht="12" customHeight="1">
      <c r="A91" s="506" t="s">
        <v>184</v>
      </c>
      <c r="B91" s="507"/>
      <c r="C91" s="396" t="s">
        <v>185</v>
      </c>
      <c r="D91" s="508"/>
      <c r="E91" s="508"/>
      <c r="F91" s="509"/>
      <c r="G91" s="510"/>
    </row>
    <row r="92" spans="1:7" s="472" customFormat="1" ht="12" customHeight="1">
      <c r="A92" s="381" t="s">
        <v>43</v>
      </c>
      <c r="B92" s="511"/>
      <c r="C92" s="512" t="s">
        <v>443</v>
      </c>
      <c r="D92" s="418"/>
      <c r="E92" s="418"/>
      <c r="F92" s="290"/>
      <c r="G92" s="510"/>
    </row>
    <row r="93" spans="1:7" s="472" customFormat="1" ht="12" customHeight="1">
      <c r="A93" s="381" t="s">
        <v>61</v>
      </c>
      <c r="B93" s="16"/>
      <c r="C93" s="393" t="s">
        <v>444</v>
      </c>
      <c r="D93" s="513">
        <f>+D63+D77+D88+D91+D92</f>
        <v>503997</v>
      </c>
      <c r="E93" s="513">
        <f>+E63+E77+E88+E91+E92</f>
        <v>586937</v>
      </c>
      <c r="F93" s="514">
        <f>+F63+F77+F88+F91+F92</f>
        <v>242746</v>
      </c>
      <c r="G93" s="515">
        <f>F93/E93*100</f>
        <v>41.358101465745044</v>
      </c>
    </row>
    <row r="94" spans="1:7" s="472" customFormat="1" ht="12" customHeight="1">
      <c r="A94" s="381" t="s">
        <v>205</v>
      </c>
      <c r="B94" s="16"/>
      <c r="C94" s="393" t="s">
        <v>445</v>
      </c>
      <c r="D94" s="394">
        <f>+D95+D96</f>
        <v>74638</v>
      </c>
      <c r="E94" s="394">
        <f>+E95+E96</f>
        <v>66343</v>
      </c>
      <c r="F94" s="274">
        <v>73041</v>
      </c>
      <c r="G94" s="471">
        <f>F94/E94*100</f>
        <v>110.09601615844926</v>
      </c>
    </row>
    <row r="95" spans="1:7" ht="12.75" customHeight="1">
      <c r="A95" s="439"/>
      <c r="B95" s="428" t="s">
        <v>446</v>
      </c>
      <c r="C95" s="453" t="s">
        <v>447</v>
      </c>
      <c r="D95" s="440">
        <v>74638</v>
      </c>
      <c r="E95" s="440">
        <v>66343</v>
      </c>
      <c r="F95" s="254">
        <v>63041</v>
      </c>
      <c r="G95" s="493">
        <f>F95/E95*100</f>
        <v>95.02283586813982</v>
      </c>
    </row>
    <row r="96" spans="1:7" ht="12" customHeight="1">
      <c r="A96" s="413"/>
      <c r="B96" s="487" t="s">
        <v>88</v>
      </c>
      <c r="C96" s="456" t="s">
        <v>448</v>
      </c>
      <c r="D96" s="415"/>
      <c r="E96" s="415"/>
      <c r="F96" s="268">
        <v>10000</v>
      </c>
      <c r="G96" s="491"/>
    </row>
    <row r="97" spans="1:7" ht="12" customHeight="1">
      <c r="A97" s="413" t="s">
        <v>90</v>
      </c>
      <c r="B97" s="487"/>
      <c r="C97" s="456" t="s">
        <v>449</v>
      </c>
      <c r="D97" s="415"/>
      <c r="E97" s="415"/>
      <c r="F97" s="268">
        <v>3726</v>
      </c>
      <c r="G97" s="491"/>
    </row>
    <row r="98" spans="1:7" ht="15" customHeight="1">
      <c r="A98" s="381" t="s">
        <v>208</v>
      </c>
      <c r="B98" s="442"/>
      <c r="C98" s="393" t="s">
        <v>450</v>
      </c>
      <c r="D98" s="394">
        <f>+D93+D94</f>
        <v>578635</v>
      </c>
      <c r="E98" s="394">
        <f>+E93+E94</f>
        <v>653280</v>
      </c>
      <c r="F98" s="274">
        <f>+F93+F94+F97</f>
        <v>319513</v>
      </c>
      <c r="G98" s="471">
        <f>F98/E98*100</f>
        <v>48.90904359539554</v>
      </c>
    </row>
    <row r="99" spans="4:7" ht="12.75">
      <c r="D99" s="360"/>
      <c r="E99" s="360"/>
      <c r="G99" s="501"/>
    </row>
    <row r="100" spans="1:7" ht="15" customHeight="1">
      <c r="A100" s="516" t="s">
        <v>451</v>
      </c>
      <c r="B100" s="517"/>
      <c r="C100" s="518"/>
      <c r="D100" s="519">
        <v>10</v>
      </c>
      <c r="E100" s="519">
        <v>10</v>
      </c>
      <c r="F100" s="520">
        <v>9</v>
      </c>
      <c r="G100" s="501"/>
    </row>
    <row r="101" spans="1:7" ht="14.25" customHeight="1">
      <c r="A101" s="516" t="s">
        <v>452</v>
      </c>
      <c r="B101" s="517"/>
      <c r="C101" s="518"/>
      <c r="D101" s="519">
        <v>3</v>
      </c>
      <c r="E101" s="519">
        <v>3</v>
      </c>
      <c r="F101" s="521">
        <v>3</v>
      </c>
      <c r="G101" s="501"/>
    </row>
  </sheetData>
  <sheetProtection selectLockedCells="1" selectUnlockedCells="1"/>
  <mergeCells count="3">
    <mergeCell ref="A2:B2"/>
    <mergeCell ref="A5:B5"/>
    <mergeCell ref="C1:G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73" r:id="rId1"/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view="pageLayout" workbookViewId="0" topLeftCell="A1">
      <selection activeCell="C1" sqref="C1:G1"/>
    </sheetView>
  </sheetViews>
  <sheetFormatPr defaultColWidth="9.00390625" defaultRowHeight="12.75"/>
  <cols>
    <col min="1" max="1" width="9.625" style="522" customWidth="1"/>
    <col min="2" max="2" width="9.625" style="523" customWidth="1"/>
    <col min="3" max="3" width="56.375" style="523" customWidth="1"/>
    <col min="4" max="6" width="13.00390625" style="523" customWidth="1"/>
    <col min="7" max="7" width="10.375" style="361" customWidth="1"/>
    <col min="8" max="16384" width="9.375" style="361" customWidth="1"/>
  </cols>
  <sheetData>
    <row r="1" spans="1:7" s="364" customFormat="1" ht="21" customHeight="1" thickBot="1">
      <c r="A1" s="362"/>
      <c r="B1" s="363"/>
      <c r="C1" s="911" t="s">
        <v>1155</v>
      </c>
      <c r="D1" s="911"/>
      <c r="E1" s="911"/>
      <c r="F1" s="911"/>
      <c r="G1" s="911"/>
    </row>
    <row r="2" spans="1:7" s="368" customFormat="1" ht="25.5" customHeight="1">
      <c r="A2" s="909" t="s">
        <v>453</v>
      </c>
      <c r="B2" s="909"/>
      <c r="C2" s="365" t="s">
        <v>454</v>
      </c>
      <c r="D2" s="366"/>
      <c r="E2" s="366"/>
      <c r="F2" s="622"/>
      <c r="G2" s="524" t="s">
        <v>455</v>
      </c>
    </row>
    <row r="3" spans="1:7" s="368" customFormat="1" ht="16.5" thickBot="1">
      <c r="A3" s="369" t="s">
        <v>400</v>
      </c>
      <c r="B3" s="370"/>
      <c r="C3" s="371"/>
      <c r="D3" s="372"/>
      <c r="E3" s="372"/>
      <c r="F3" s="623" t="s">
        <v>456</v>
      </c>
      <c r="G3" s="575"/>
    </row>
    <row r="4" spans="1:6" s="378" customFormat="1" ht="15.75" customHeight="1">
      <c r="A4" s="375"/>
      <c r="B4" s="375"/>
      <c r="C4" s="375"/>
      <c r="D4" s="375"/>
      <c r="E4" s="375"/>
      <c r="F4" s="377" t="s">
        <v>402</v>
      </c>
    </row>
    <row r="5" spans="1:7" ht="36.75" customHeight="1">
      <c r="A5" s="910" t="s">
        <v>403</v>
      </c>
      <c r="B5" s="910"/>
      <c r="C5" s="379" t="s">
        <v>404</v>
      </c>
      <c r="D5" s="525" t="s">
        <v>5</v>
      </c>
      <c r="E5" s="379" t="s">
        <v>6</v>
      </c>
      <c r="F5" s="238" t="s">
        <v>7</v>
      </c>
      <c r="G5" s="241" t="s">
        <v>406</v>
      </c>
    </row>
    <row r="6" spans="1:7" s="386" customFormat="1" ht="12.75" customHeight="1">
      <c r="A6" s="381">
        <v>1</v>
      </c>
      <c r="B6" s="382">
        <v>2</v>
      </c>
      <c r="C6" s="382">
        <v>3</v>
      </c>
      <c r="D6" s="384">
        <v>4</v>
      </c>
      <c r="E6" s="382">
        <v>5</v>
      </c>
      <c r="F6" s="382">
        <v>6</v>
      </c>
      <c r="G6" s="526">
        <v>7</v>
      </c>
    </row>
    <row r="7" spans="1:7" s="386" customFormat="1" ht="15.75" customHeight="1">
      <c r="A7" s="387"/>
      <c r="B7" s="388"/>
      <c r="C7" s="388" t="s">
        <v>252</v>
      </c>
      <c r="D7" s="527"/>
      <c r="E7" s="528"/>
      <c r="F7" s="528"/>
      <c r="G7" s="529"/>
    </row>
    <row r="8" spans="1:7" s="397" customFormat="1" ht="12" customHeight="1">
      <c r="A8" s="381" t="s">
        <v>9</v>
      </c>
      <c r="B8" s="392"/>
      <c r="C8" s="530" t="s">
        <v>457</v>
      </c>
      <c r="D8" s="274">
        <f>SUM(D9:D16)</f>
        <v>0</v>
      </c>
      <c r="E8" s="272">
        <f>SUM(E9:E16)</f>
        <v>0</v>
      </c>
      <c r="F8" s="272">
        <f>SUM(F9:F16)</f>
        <v>0</v>
      </c>
      <c r="G8" s="531"/>
    </row>
    <row r="9" spans="1:7" s="397" customFormat="1" ht="12" customHeight="1">
      <c r="A9" s="405"/>
      <c r="B9" s="399" t="s">
        <v>140</v>
      </c>
      <c r="C9" s="37" t="s">
        <v>24</v>
      </c>
      <c r="D9" s="407"/>
      <c r="E9" s="532"/>
      <c r="F9" s="532"/>
      <c r="G9" s="533"/>
    </row>
    <row r="10" spans="1:7" s="397" customFormat="1" ht="12" customHeight="1">
      <c r="A10" s="398"/>
      <c r="B10" s="399" t="s">
        <v>142</v>
      </c>
      <c r="C10" s="41" t="s">
        <v>26</v>
      </c>
      <c r="D10" s="260"/>
      <c r="E10" s="258"/>
      <c r="F10" s="258"/>
      <c r="G10" s="534"/>
    </row>
    <row r="11" spans="1:7" s="397" customFormat="1" ht="12" customHeight="1">
      <c r="A11" s="398"/>
      <c r="B11" s="399" t="s">
        <v>144</v>
      </c>
      <c r="C11" s="41" t="s">
        <v>28</v>
      </c>
      <c r="D11" s="260"/>
      <c r="E11" s="258"/>
      <c r="F11" s="258"/>
      <c r="G11" s="534"/>
    </row>
    <row r="12" spans="1:7" s="397" customFormat="1" ht="12" customHeight="1">
      <c r="A12" s="398"/>
      <c r="B12" s="399" t="s">
        <v>146</v>
      </c>
      <c r="C12" s="41" t="s">
        <v>32</v>
      </c>
      <c r="D12" s="260"/>
      <c r="E12" s="258"/>
      <c r="F12" s="258"/>
      <c r="G12" s="534"/>
    </row>
    <row r="13" spans="1:7" s="397" customFormat="1" ht="12" customHeight="1">
      <c r="A13" s="398"/>
      <c r="B13" s="399" t="s">
        <v>458</v>
      </c>
      <c r="C13" s="45" t="s">
        <v>34</v>
      </c>
      <c r="D13" s="260"/>
      <c r="E13" s="258"/>
      <c r="F13" s="258"/>
      <c r="G13" s="534"/>
    </row>
    <row r="14" spans="1:7" s="397" customFormat="1" ht="12" customHeight="1">
      <c r="A14" s="411"/>
      <c r="B14" s="399" t="s">
        <v>150</v>
      </c>
      <c r="C14" s="41" t="s">
        <v>459</v>
      </c>
      <c r="D14" s="280"/>
      <c r="E14" s="281"/>
      <c r="F14" s="281"/>
      <c r="G14" s="534"/>
    </row>
    <row r="15" spans="1:7" s="402" customFormat="1" ht="12" customHeight="1">
      <c r="A15" s="398"/>
      <c r="B15" s="399" t="s">
        <v>152</v>
      </c>
      <c r="C15" s="41" t="s">
        <v>460</v>
      </c>
      <c r="D15" s="260"/>
      <c r="E15" s="258"/>
      <c r="F15" s="258"/>
      <c r="G15" s="535"/>
    </row>
    <row r="16" spans="1:7" s="402" customFormat="1" ht="12" customHeight="1">
      <c r="A16" s="413"/>
      <c r="B16" s="414" t="s">
        <v>154</v>
      </c>
      <c r="C16" s="45" t="s">
        <v>461</v>
      </c>
      <c r="D16" s="268"/>
      <c r="E16" s="266"/>
      <c r="F16" s="266"/>
      <c r="G16" s="536"/>
    </row>
    <row r="17" spans="1:7" s="397" customFormat="1" ht="12" customHeight="1">
      <c r="A17" s="381" t="s">
        <v>11</v>
      </c>
      <c r="B17" s="392"/>
      <c r="C17" s="530" t="s">
        <v>462</v>
      </c>
      <c r="D17" s="274">
        <f>SUM(D18:D21)</f>
        <v>0</v>
      </c>
      <c r="E17" s="272">
        <f>SUM(E18:E21)</f>
        <v>0</v>
      </c>
      <c r="F17" s="272">
        <f>SUM(F18:F21)</f>
        <v>0</v>
      </c>
      <c r="G17" s="531"/>
    </row>
    <row r="18" spans="1:7" s="402" customFormat="1" ht="12" customHeight="1">
      <c r="A18" s="398"/>
      <c r="B18" s="399" t="s">
        <v>13</v>
      </c>
      <c r="C18" s="58" t="s">
        <v>463</v>
      </c>
      <c r="D18" s="260"/>
      <c r="E18" s="258"/>
      <c r="F18" s="258"/>
      <c r="G18" s="537"/>
    </row>
    <row r="19" spans="1:7" s="402" customFormat="1" ht="12" customHeight="1">
      <c r="A19" s="398"/>
      <c r="B19" s="399" t="s">
        <v>15</v>
      </c>
      <c r="C19" s="41" t="s">
        <v>464</v>
      </c>
      <c r="D19" s="260"/>
      <c r="E19" s="258"/>
      <c r="F19" s="258"/>
      <c r="G19" s="535"/>
    </row>
    <row r="20" spans="1:7" s="402" customFormat="1" ht="12" customHeight="1">
      <c r="A20" s="398"/>
      <c r="B20" s="399" t="s">
        <v>17</v>
      </c>
      <c r="C20" s="41" t="s">
        <v>465</v>
      </c>
      <c r="D20" s="260"/>
      <c r="E20" s="258"/>
      <c r="F20" s="258"/>
      <c r="G20" s="535"/>
    </row>
    <row r="21" spans="1:7" s="402" customFormat="1" ht="12" customHeight="1">
      <c r="A21" s="398"/>
      <c r="B21" s="399" t="s">
        <v>19</v>
      </c>
      <c r="C21" s="41" t="s">
        <v>464</v>
      </c>
      <c r="D21" s="260"/>
      <c r="E21" s="258"/>
      <c r="F21" s="258"/>
      <c r="G21" s="536"/>
    </row>
    <row r="22" spans="1:7" s="402" customFormat="1" ht="12" customHeight="1">
      <c r="A22" s="381" t="s">
        <v>21</v>
      </c>
      <c r="B22" s="16"/>
      <c r="C22" s="16" t="s">
        <v>466</v>
      </c>
      <c r="D22" s="274">
        <f>+D23+D24</f>
        <v>0</v>
      </c>
      <c r="E22" s="272">
        <f>+E23+E24</f>
        <v>0</v>
      </c>
      <c r="F22" s="272">
        <f>+F23+F24</f>
        <v>0</v>
      </c>
      <c r="G22" s="538"/>
    </row>
    <row r="23" spans="1:7" s="402" customFormat="1" ht="12" customHeight="1">
      <c r="A23" s="405"/>
      <c r="B23" s="539" t="s">
        <v>23</v>
      </c>
      <c r="C23" s="37" t="s">
        <v>87</v>
      </c>
      <c r="D23" s="407"/>
      <c r="E23" s="532"/>
      <c r="F23" s="532"/>
      <c r="G23" s="537"/>
    </row>
    <row r="24" spans="1:7" s="402" customFormat="1" ht="12" customHeight="1">
      <c r="A24" s="540"/>
      <c r="B24" s="541" t="s">
        <v>25</v>
      </c>
      <c r="C24" s="49" t="s">
        <v>89</v>
      </c>
      <c r="D24" s="542"/>
      <c r="E24" s="543"/>
      <c r="F24" s="543"/>
      <c r="G24" s="536"/>
    </row>
    <row r="25" spans="1:7" s="402" customFormat="1" ht="12" customHeight="1">
      <c r="A25" s="381" t="s">
        <v>184</v>
      </c>
      <c r="B25" s="16"/>
      <c r="C25" s="16" t="s">
        <v>467</v>
      </c>
      <c r="D25" s="290"/>
      <c r="E25" s="287"/>
      <c r="F25" s="287"/>
      <c r="G25" s="538"/>
    </row>
    <row r="26" spans="1:7" s="397" customFormat="1" ht="12" customHeight="1">
      <c r="A26" s="381" t="s">
        <v>43</v>
      </c>
      <c r="B26" s="392"/>
      <c r="C26" s="16" t="s">
        <v>468</v>
      </c>
      <c r="D26" s="290"/>
      <c r="E26" s="287"/>
      <c r="F26" s="287"/>
      <c r="G26" s="531"/>
    </row>
    <row r="27" spans="1:7" s="397" customFormat="1" ht="12" customHeight="1">
      <c r="A27" s="381" t="s">
        <v>61</v>
      </c>
      <c r="B27" s="449"/>
      <c r="C27" s="16" t="s">
        <v>469</v>
      </c>
      <c r="D27" s="451">
        <f>+D8+D17+D22+D25+D26</f>
        <v>0</v>
      </c>
      <c r="E27" s="272">
        <f>+E8+E17+E22+E25+E26</f>
        <v>0</v>
      </c>
      <c r="F27" s="272">
        <f>+F8+F17+F22+F25+F26</f>
        <v>0</v>
      </c>
      <c r="G27" s="531"/>
    </row>
    <row r="28" spans="1:7" s="397" customFormat="1" ht="12" customHeight="1">
      <c r="A28" s="544" t="s">
        <v>205</v>
      </c>
      <c r="B28" s="545"/>
      <c r="C28" s="497" t="s">
        <v>470</v>
      </c>
      <c r="D28" s="546">
        <f>+D29+D30</f>
        <v>18338</v>
      </c>
      <c r="E28" s="547">
        <f>+E29+E30</f>
        <v>4712</v>
      </c>
      <c r="F28" s="547">
        <f>+F29+F30</f>
        <v>4519</v>
      </c>
      <c r="G28" s="548">
        <f>F28/E28*100</f>
        <v>95.90407470288625</v>
      </c>
    </row>
    <row r="29" spans="1:7" s="397" customFormat="1" ht="12" customHeight="1">
      <c r="A29" s="405"/>
      <c r="B29" s="423" t="s">
        <v>86</v>
      </c>
      <c r="C29" s="37" t="s">
        <v>329</v>
      </c>
      <c r="D29" s="407"/>
      <c r="E29" s="532">
        <v>193</v>
      </c>
      <c r="F29" s="532"/>
      <c r="G29" s="533"/>
    </row>
    <row r="30" spans="1:7" s="402" customFormat="1" ht="19.5" customHeight="1">
      <c r="A30" s="549"/>
      <c r="B30" s="434" t="s">
        <v>88</v>
      </c>
      <c r="C30" s="550" t="s">
        <v>471</v>
      </c>
      <c r="D30" s="436">
        <v>18338</v>
      </c>
      <c r="E30" s="303">
        <v>4519</v>
      </c>
      <c r="F30" s="303">
        <v>4519</v>
      </c>
      <c r="G30" s="551">
        <f>F30/E30*100</f>
        <v>100</v>
      </c>
    </row>
    <row r="31" spans="1:7" s="402" customFormat="1" ht="12" customHeight="1">
      <c r="A31" s="458" t="s">
        <v>90</v>
      </c>
      <c r="B31" s="552"/>
      <c r="C31" s="553" t="s">
        <v>472</v>
      </c>
      <c r="D31" s="444"/>
      <c r="E31" s="287"/>
      <c r="F31" s="287"/>
      <c r="G31" s="538"/>
    </row>
    <row r="32" spans="1:7" s="402" customFormat="1" ht="15" customHeight="1">
      <c r="A32" s="458" t="s">
        <v>208</v>
      </c>
      <c r="B32" s="554"/>
      <c r="C32" s="555" t="s">
        <v>473</v>
      </c>
      <c r="D32" s="451">
        <f>+D27+D28+D31</f>
        <v>18338</v>
      </c>
      <c r="E32" s="272">
        <f>+E27+E28+E31</f>
        <v>4712</v>
      </c>
      <c r="F32" s="272">
        <f>+F27+F28+F31</f>
        <v>4519</v>
      </c>
      <c r="G32" s="548">
        <f>F32/E32*100</f>
        <v>95.90407470288625</v>
      </c>
    </row>
    <row r="33" spans="1:7" s="402" customFormat="1" ht="15" customHeight="1">
      <c r="A33" s="461"/>
      <c r="B33" s="461"/>
      <c r="C33" s="462"/>
      <c r="D33" s="463"/>
      <c r="E33" s="463"/>
      <c r="F33" s="463"/>
      <c r="G33" s="556"/>
    </row>
    <row r="34" spans="1:7" ht="12.75">
      <c r="A34" s="464"/>
      <c r="B34" s="465"/>
      <c r="C34" s="465"/>
      <c r="D34" s="466"/>
      <c r="E34" s="466"/>
      <c r="F34" s="466"/>
      <c r="G34" s="557"/>
    </row>
    <row r="35" spans="1:7" s="386" customFormat="1" ht="16.5" customHeight="1">
      <c r="A35" s="467"/>
      <c r="B35" s="468"/>
      <c r="C35" s="469" t="s">
        <v>253</v>
      </c>
      <c r="D35" s="451"/>
      <c r="E35" s="272"/>
      <c r="F35" s="272"/>
      <c r="G35" s="558"/>
    </row>
    <row r="36" spans="1:7" s="472" customFormat="1" ht="12" customHeight="1">
      <c r="A36" s="381" t="s">
        <v>9</v>
      </c>
      <c r="B36" s="16"/>
      <c r="C36" s="16" t="s">
        <v>423</v>
      </c>
      <c r="D36" s="274">
        <f>SUM(D37:D41)</f>
        <v>18338</v>
      </c>
      <c r="E36" s="272">
        <f>SUM(E37:E41)</f>
        <v>4712</v>
      </c>
      <c r="F36" s="272">
        <f>SUM(F37:F41)</f>
        <v>4713</v>
      </c>
      <c r="G36" s="548">
        <f>F36/E36*100</f>
        <v>100.02122241086589</v>
      </c>
    </row>
    <row r="37" spans="1:7" ht="12" customHeight="1">
      <c r="A37" s="439"/>
      <c r="B37" s="473" t="s">
        <v>140</v>
      </c>
      <c r="C37" s="58" t="s">
        <v>141</v>
      </c>
      <c r="D37" s="254">
        <v>13839</v>
      </c>
      <c r="E37" s="252">
        <v>2196</v>
      </c>
      <c r="F37" s="252">
        <v>2196</v>
      </c>
      <c r="G37" s="559">
        <f>F37/E37*100</f>
        <v>100</v>
      </c>
    </row>
    <row r="38" spans="1:7" ht="12" customHeight="1">
      <c r="A38" s="398"/>
      <c r="B38" s="428" t="s">
        <v>142</v>
      </c>
      <c r="C38" s="41" t="s">
        <v>143</v>
      </c>
      <c r="D38" s="260">
        <v>3506</v>
      </c>
      <c r="E38" s="258">
        <v>585</v>
      </c>
      <c r="F38" s="258">
        <v>586</v>
      </c>
      <c r="G38" s="560">
        <f>F38/E38*100</f>
        <v>100.17094017094017</v>
      </c>
    </row>
    <row r="39" spans="1:7" ht="12" customHeight="1">
      <c r="A39" s="398"/>
      <c r="B39" s="428" t="s">
        <v>144</v>
      </c>
      <c r="C39" s="41" t="s">
        <v>145</v>
      </c>
      <c r="D39" s="260">
        <v>993</v>
      </c>
      <c r="E39" s="258">
        <v>354</v>
      </c>
      <c r="F39" s="258">
        <v>354</v>
      </c>
      <c r="G39" s="560">
        <f>F39/E39*100</f>
        <v>100</v>
      </c>
    </row>
    <row r="40" spans="1:7" ht="12" customHeight="1">
      <c r="A40" s="398"/>
      <c r="B40" s="428" t="s">
        <v>146</v>
      </c>
      <c r="C40" s="41" t="s">
        <v>147</v>
      </c>
      <c r="D40" s="260"/>
      <c r="E40" s="258"/>
      <c r="F40" s="258"/>
      <c r="G40" s="560"/>
    </row>
    <row r="41" spans="1:7" ht="12" customHeight="1">
      <c r="A41" s="398"/>
      <c r="B41" s="428" t="s">
        <v>148</v>
      </c>
      <c r="C41" s="41" t="s">
        <v>149</v>
      </c>
      <c r="D41" s="260"/>
      <c r="E41" s="258">
        <v>1577</v>
      </c>
      <c r="F41" s="258">
        <v>1577</v>
      </c>
      <c r="G41" s="560">
        <f>F41/E41*100</f>
        <v>100</v>
      </c>
    </row>
    <row r="42" spans="1:7" ht="12" customHeight="1">
      <c r="A42" s="381" t="s">
        <v>11</v>
      </c>
      <c r="B42" s="16"/>
      <c r="C42" s="16" t="s">
        <v>474</v>
      </c>
      <c r="D42" s="274">
        <f>SUM(D43:D46)</f>
        <v>0</v>
      </c>
      <c r="E42" s="272">
        <f>SUM(E43:E46)</f>
        <v>0</v>
      </c>
      <c r="F42" s="272">
        <f>SUM(F43:F46)</f>
        <v>0</v>
      </c>
      <c r="G42" s="561"/>
    </row>
    <row r="43" spans="1:7" s="472" customFormat="1" ht="12" customHeight="1">
      <c r="A43" s="439"/>
      <c r="B43" s="473" t="s">
        <v>13</v>
      </c>
      <c r="C43" s="58" t="s">
        <v>165</v>
      </c>
      <c r="D43" s="254"/>
      <c r="E43" s="252"/>
      <c r="F43" s="252"/>
      <c r="G43" s="562"/>
    </row>
    <row r="44" spans="1:7" ht="12" customHeight="1">
      <c r="A44" s="398"/>
      <c r="B44" s="428" t="s">
        <v>15</v>
      </c>
      <c r="C44" s="41" t="s">
        <v>166</v>
      </c>
      <c r="D44" s="260"/>
      <c r="E44" s="258"/>
      <c r="F44" s="258"/>
      <c r="G44" s="563"/>
    </row>
    <row r="45" spans="1:7" ht="12" customHeight="1">
      <c r="A45" s="398"/>
      <c r="B45" s="428" t="s">
        <v>169</v>
      </c>
      <c r="C45" s="41" t="s">
        <v>475</v>
      </c>
      <c r="D45" s="260"/>
      <c r="E45" s="258"/>
      <c r="F45" s="258"/>
      <c r="G45" s="563"/>
    </row>
    <row r="46" spans="1:7" ht="22.5" customHeight="1">
      <c r="A46" s="398"/>
      <c r="B46" s="428" t="s">
        <v>173</v>
      </c>
      <c r="C46" s="41" t="s">
        <v>476</v>
      </c>
      <c r="D46" s="260"/>
      <c r="E46" s="258"/>
      <c r="F46" s="258"/>
      <c r="G46" s="564"/>
    </row>
    <row r="47" spans="1:7" ht="12" customHeight="1">
      <c r="A47" s="381" t="s">
        <v>21</v>
      </c>
      <c r="B47" s="16"/>
      <c r="C47" s="16" t="s">
        <v>477</v>
      </c>
      <c r="D47" s="290"/>
      <c r="E47" s="287"/>
      <c r="F47" s="287"/>
      <c r="G47" s="561"/>
    </row>
    <row r="48" spans="1:7" s="402" customFormat="1" ht="12" customHeight="1">
      <c r="A48" s="458" t="s">
        <v>184</v>
      </c>
      <c r="B48" s="552"/>
      <c r="C48" s="553" t="s">
        <v>478</v>
      </c>
      <c r="D48" s="444"/>
      <c r="E48" s="287"/>
      <c r="F48" s="287"/>
      <c r="G48" s="538"/>
    </row>
    <row r="49" spans="1:7" ht="15" customHeight="1">
      <c r="A49" s="381" t="s">
        <v>43</v>
      </c>
      <c r="B49" s="442"/>
      <c r="C49" s="565" t="s">
        <v>479</v>
      </c>
      <c r="D49" s="274">
        <f>+D36+D42+D47+D48</f>
        <v>18338</v>
      </c>
      <c r="E49" s="272">
        <f>+E36+E42+E47+E48</f>
        <v>4712</v>
      </c>
      <c r="F49" s="272">
        <f>+F36+F42+F47+F48</f>
        <v>4713</v>
      </c>
      <c r="G49" s="548">
        <f>F49/E49*100</f>
        <v>100.02122241086589</v>
      </c>
    </row>
    <row r="50" spans="4:7" ht="12.75">
      <c r="D50" s="566"/>
      <c r="E50" s="566"/>
      <c r="F50" s="566"/>
      <c r="G50" s="567"/>
    </row>
    <row r="51" spans="1:7" ht="15" customHeight="1">
      <c r="A51" s="516" t="s">
        <v>451</v>
      </c>
      <c r="B51" s="517"/>
      <c r="C51" s="518"/>
      <c r="D51" s="521">
        <v>4</v>
      </c>
      <c r="E51" s="568">
        <v>4</v>
      </c>
      <c r="F51" s="568">
        <v>4</v>
      </c>
      <c r="G51" s="561"/>
    </row>
    <row r="52" spans="1:7" ht="14.25" customHeight="1">
      <c r="A52" s="516" t="s">
        <v>452</v>
      </c>
      <c r="B52" s="517"/>
      <c r="C52" s="518"/>
      <c r="D52" s="521"/>
      <c r="E52" s="568"/>
      <c r="F52" s="568"/>
      <c r="G52" s="561"/>
    </row>
  </sheetData>
  <sheetProtection selectLockedCells="1" selectUnlockedCells="1"/>
  <mergeCells count="3">
    <mergeCell ref="A2:B2"/>
    <mergeCell ref="A5:B5"/>
    <mergeCell ref="C1:G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C1" sqref="C1:G1"/>
    </sheetView>
  </sheetViews>
  <sheetFormatPr defaultColWidth="9.00390625" defaultRowHeight="12.75"/>
  <cols>
    <col min="1" max="1" width="9.625" style="569" customWidth="1"/>
    <col min="2" max="2" width="9.625" style="361" customWidth="1"/>
    <col min="3" max="3" width="56.50390625" style="361" customWidth="1"/>
    <col min="4" max="6" width="12.50390625" style="361" customWidth="1"/>
    <col min="7" max="7" width="10.375" style="361" customWidth="1"/>
    <col min="8" max="16384" width="9.375" style="361" customWidth="1"/>
  </cols>
  <sheetData>
    <row r="1" spans="1:7" s="364" customFormat="1" ht="21" customHeight="1" thickBot="1">
      <c r="A1" s="362"/>
      <c r="B1" s="363"/>
      <c r="C1" s="911" t="s">
        <v>1156</v>
      </c>
      <c r="D1" s="911"/>
      <c r="E1" s="911"/>
      <c r="F1" s="911"/>
      <c r="G1" s="911"/>
    </row>
    <row r="2" spans="1:7" s="368" customFormat="1" ht="25.5" customHeight="1">
      <c r="A2" s="909" t="s">
        <v>453</v>
      </c>
      <c r="B2" s="909"/>
      <c r="C2" s="570" t="s">
        <v>480</v>
      </c>
      <c r="D2" s="571"/>
      <c r="E2" s="571"/>
      <c r="F2" s="622"/>
      <c r="G2" s="594" t="s">
        <v>481</v>
      </c>
    </row>
    <row r="3" spans="1:7" s="368" customFormat="1" ht="16.5" thickBot="1">
      <c r="A3" s="369" t="s">
        <v>400</v>
      </c>
      <c r="B3" s="370"/>
      <c r="C3" s="572"/>
      <c r="D3" s="573"/>
      <c r="E3" s="573"/>
      <c r="F3" s="574"/>
      <c r="G3" s="575"/>
    </row>
    <row r="4" spans="1:6" s="378" customFormat="1" ht="15.75" customHeight="1">
      <c r="A4" s="375"/>
      <c r="B4" s="375"/>
      <c r="C4" s="375"/>
      <c r="D4" s="375"/>
      <c r="E4" s="375"/>
      <c r="F4" s="377" t="s">
        <v>402</v>
      </c>
    </row>
    <row r="5" spans="1:7" ht="36.75" customHeight="1">
      <c r="A5" s="910" t="s">
        <v>403</v>
      </c>
      <c r="B5" s="910"/>
      <c r="C5" s="379" t="s">
        <v>404</v>
      </c>
      <c r="D5" s="525" t="s">
        <v>5</v>
      </c>
      <c r="E5" s="576" t="s">
        <v>6</v>
      </c>
      <c r="F5" s="238" t="s">
        <v>7</v>
      </c>
      <c r="G5" s="241" t="s">
        <v>8</v>
      </c>
    </row>
    <row r="6" spans="1:7" s="386" customFormat="1" ht="12.75" customHeight="1">
      <c r="A6" s="381">
        <v>1</v>
      </c>
      <c r="B6" s="382">
        <v>2</v>
      </c>
      <c r="C6" s="382">
        <v>3</v>
      </c>
      <c r="D6" s="384">
        <v>4</v>
      </c>
      <c r="E6" s="384">
        <v>5</v>
      </c>
      <c r="F6" s="384">
        <v>6</v>
      </c>
      <c r="G6" s="385">
        <v>7</v>
      </c>
    </row>
    <row r="7" spans="1:7" s="386" customFormat="1" ht="15.75" customHeight="1">
      <c r="A7" s="387"/>
      <c r="B7" s="388"/>
      <c r="C7" s="388" t="s">
        <v>252</v>
      </c>
      <c r="D7" s="388"/>
      <c r="E7" s="388"/>
      <c r="F7" s="527"/>
      <c r="G7" s="391"/>
    </row>
    <row r="8" spans="1:7" s="397" customFormat="1" ht="12" customHeight="1">
      <c r="A8" s="381" t="s">
        <v>9</v>
      </c>
      <c r="B8" s="392"/>
      <c r="C8" s="530" t="s">
        <v>457</v>
      </c>
      <c r="D8" s="274">
        <f>SUM(D9:D16)</f>
        <v>10500</v>
      </c>
      <c r="E8" s="272">
        <f>SUM(E9:E16)</f>
        <v>10500</v>
      </c>
      <c r="F8" s="451">
        <f>SUM(F9:F16)</f>
        <v>9991</v>
      </c>
      <c r="G8" s="577">
        <f>F8/E8*100</f>
        <v>95.15238095238095</v>
      </c>
    </row>
    <row r="9" spans="1:7" s="397" customFormat="1" ht="12" customHeight="1">
      <c r="A9" s="405"/>
      <c r="B9" s="399" t="s">
        <v>140</v>
      </c>
      <c r="C9" s="37" t="s">
        <v>24</v>
      </c>
      <c r="D9" s="407"/>
      <c r="E9" s="532"/>
      <c r="F9" s="578"/>
      <c r="G9" s="408"/>
    </row>
    <row r="10" spans="1:7" s="397" customFormat="1" ht="12" customHeight="1">
      <c r="A10" s="398"/>
      <c r="B10" s="399" t="s">
        <v>142</v>
      </c>
      <c r="C10" s="41" t="s">
        <v>26</v>
      </c>
      <c r="D10" s="260"/>
      <c r="E10" s="258"/>
      <c r="F10" s="480"/>
      <c r="G10" s="579"/>
    </row>
    <row r="11" spans="1:7" s="397" customFormat="1" ht="12" customHeight="1">
      <c r="A11" s="398"/>
      <c r="B11" s="399" t="s">
        <v>144</v>
      </c>
      <c r="C11" s="41" t="s">
        <v>28</v>
      </c>
      <c r="D11" s="260"/>
      <c r="E11" s="258"/>
      <c r="F11" s="480"/>
      <c r="G11" s="579"/>
    </row>
    <row r="12" spans="1:7" s="397" customFormat="1" ht="12" customHeight="1">
      <c r="A12" s="398"/>
      <c r="B12" s="399" t="s">
        <v>146</v>
      </c>
      <c r="C12" s="41" t="s">
        <v>32</v>
      </c>
      <c r="D12" s="260">
        <v>6771</v>
      </c>
      <c r="E12" s="258">
        <v>6771</v>
      </c>
      <c r="F12" s="480">
        <v>6419</v>
      </c>
      <c r="G12" s="580">
        <f>F12/E12*100</f>
        <v>94.80135873578497</v>
      </c>
    </row>
    <row r="13" spans="1:7" s="397" customFormat="1" ht="12" customHeight="1">
      <c r="A13" s="398"/>
      <c r="B13" s="399" t="s">
        <v>458</v>
      </c>
      <c r="C13" s="45" t="s">
        <v>34</v>
      </c>
      <c r="D13" s="260">
        <v>1496</v>
      </c>
      <c r="E13" s="258">
        <v>1496</v>
      </c>
      <c r="F13" s="480">
        <v>1447</v>
      </c>
      <c r="G13" s="580">
        <f>F13/E13*100</f>
        <v>96.72459893048129</v>
      </c>
    </row>
    <row r="14" spans="1:7" s="397" customFormat="1" ht="12" customHeight="1">
      <c r="A14" s="411"/>
      <c r="B14" s="399" t="s">
        <v>150</v>
      </c>
      <c r="C14" s="41" t="s">
        <v>459</v>
      </c>
      <c r="D14" s="280">
        <v>2233</v>
      </c>
      <c r="E14" s="281">
        <v>2233</v>
      </c>
      <c r="F14" s="581">
        <v>2124</v>
      </c>
      <c r="G14" s="580">
        <f>F14/E14*100</f>
        <v>95.11867442901925</v>
      </c>
    </row>
    <row r="15" spans="1:7" s="402" customFormat="1" ht="12" customHeight="1">
      <c r="A15" s="398"/>
      <c r="B15" s="399" t="s">
        <v>152</v>
      </c>
      <c r="C15" s="41" t="s">
        <v>460</v>
      </c>
      <c r="D15" s="260"/>
      <c r="E15" s="258"/>
      <c r="F15" s="480"/>
      <c r="G15" s="420"/>
    </row>
    <row r="16" spans="1:7" s="402" customFormat="1" ht="12" customHeight="1">
      <c r="A16" s="413"/>
      <c r="B16" s="414" t="s">
        <v>154</v>
      </c>
      <c r="C16" s="45" t="s">
        <v>461</v>
      </c>
      <c r="D16" s="268"/>
      <c r="E16" s="266"/>
      <c r="F16" s="490">
        <v>1</v>
      </c>
      <c r="G16" s="422"/>
    </row>
    <row r="17" spans="1:7" s="397" customFormat="1" ht="12" customHeight="1">
      <c r="A17" s="381" t="s">
        <v>11</v>
      </c>
      <c r="B17" s="392"/>
      <c r="C17" s="530" t="s">
        <v>462</v>
      </c>
      <c r="D17" s="274">
        <f>SUM(D18:D21)</f>
        <v>0</v>
      </c>
      <c r="E17" s="272">
        <f>SUM(E18:E21)</f>
        <v>0</v>
      </c>
      <c r="F17" s="451">
        <f>SUM(F18:F21)</f>
        <v>0</v>
      </c>
      <c r="G17" s="452"/>
    </row>
    <row r="18" spans="1:7" s="402" customFormat="1" ht="12" customHeight="1">
      <c r="A18" s="398"/>
      <c r="B18" s="399" t="s">
        <v>13</v>
      </c>
      <c r="C18" s="58" t="s">
        <v>463</v>
      </c>
      <c r="D18" s="260"/>
      <c r="E18" s="258"/>
      <c r="F18" s="480"/>
      <c r="G18" s="441"/>
    </row>
    <row r="19" spans="1:7" s="402" customFormat="1" ht="12" customHeight="1">
      <c r="A19" s="398"/>
      <c r="B19" s="399" t="s">
        <v>15</v>
      </c>
      <c r="C19" s="41" t="s">
        <v>464</v>
      </c>
      <c r="D19" s="260"/>
      <c r="E19" s="258"/>
      <c r="F19" s="480"/>
      <c r="G19" s="420"/>
    </row>
    <row r="20" spans="1:7" s="402" customFormat="1" ht="12" customHeight="1">
      <c r="A20" s="398"/>
      <c r="B20" s="399" t="s">
        <v>17</v>
      </c>
      <c r="C20" s="41" t="s">
        <v>465</v>
      </c>
      <c r="D20" s="260"/>
      <c r="E20" s="258"/>
      <c r="F20" s="480"/>
      <c r="G20" s="420"/>
    </row>
    <row r="21" spans="1:7" s="402" customFormat="1" ht="12" customHeight="1">
      <c r="A21" s="398"/>
      <c r="B21" s="399" t="s">
        <v>19</v>
      </c>
      <c r="C21" s="41" t="s">
        <v>464</v>
      </c>
      <c r="D21" s="260"/>
      <c r="E21" s="258"/>
      <c r="F21" s="480"/>
      <c r="G21" s="422"/>
    </row>
    <row r="22" spans="1:7" s="402" customFormat="1" ht="12" customHeight="1">
      <c r="A22" s="381" t="s">
        <v>21</v>
      </c>
      <c r="B22" s="16"/>
      <c r="C22" s="16" t="s">
        <v>466</v>
      </c>
      <c r="D22" s="274">
        <f>+D23+D24</f>
        <v>0</v>
      </c>
      <c r="E22" s="272">
        <f>+E23+E24</f>
        <v>0</v>
      </c>
      <c r="F22" s="451">
        <f>+F23+F24</f>
        <v>0</v>
      </c>
      <c r="G22" s="438"/>
    </row>
    <row r="23" spans="1:7" s="397" customFormat="1" ht="12" customHeight="1">
      <c r="A23" s="405"/>
      <c r="B23" s="539" t="s">
        <v>23</v>
      </c>
      <c r="C23" s="37" t="s">
        <v>87</v>
      </c>
      <c r="D23" s="407"/>
      <c r="E23" s="532"/>
      <c r="F23" s="578"/>
      <c r="G23" s="408"/>
    </row>
    <row r="24" spans="1:7" s="397" customFormat="1" ht="12" customHeight="1">
      <c r="A24" s="540"/>
      <c r="B24" s="541" t="s">
        <v>25</v>
      </c>
      <c r="C24" s="49" t="s">
        <v>89</v>
      </c>
      <c r="D24" s="542"/>
      <c r="E24" s="543"/>
      <c r="F24" s="582"/>
      <c r="G24" s="457"/>
    </row>
    <row r="25" spans="1:7" s="397" customFormat="1" ht="12" customHeight="1">
      <c r="A25" s="381" t="s">
        <v>184</v>
      </c>
      <c r="B25" s="392"/>
      <c r="C25" s="16" t="s">
        <v>482</v>
      </c>
      <c r="D25" s="290"/>
      <c r="E25" s="287"/>
      <c r="F25" s="444"/>
      <c r="G25" s="452"/>
    </row>
    <row r="26" spans="1:7" s="402" customFormat="1" ht="12" customHeight="1">
      <c r="A26" s="381" t="s">
        <v>43</v>
      </c>
      <c r="B26" s="449"/>
      <c r="C26" s="16" t="s">
        <v>483</v>
      </c>
      <c r="D26" s="451">
        <f>D8+D17+D22+D25</f>
        <v>10500</v>
      </c>
      <c r="E26" s="272">
        <f>E8+E17+E22+E25</f>
        <v>10500</v>
      </c>
      <c r="F26" s="451">
        <v>9991</v>
      </c>
      <c r="G26" s="577">
        <f>F26/E26*100</f>
        <v>95.15238095238095</v>
      </c>
    </row>
    <row r="27" spans="1:7" s="402" customFormat="1" ht="15" customHeight="1">
      <c r="A27" s="544" t="s">
        <v>61</v>
      </c>
      <c r="B27" s="545"/>
      <c r="C27" s="497" t="s">
        <v>484</v>
      </c>
      <c r="D27" s="546">
        <v>56300</v>
      </c>
      <c r="E27" s="547">
        <f>E29</f>
        <v>61824</v>
      </c>
      <c r="F27" s="546">
        <f>F29</f>
        <v>58522</v>
      </c>
      <c r="G27" s="577">
        <f>F27/E27*100</f>
        <v>94.6590320910973</v>
      </c>
    </row>
    <row r="28" spans="1:7" s="402" customFormat="1" ht="15" customHeight="1">
      <c r="A28" s="405"/>
      <c r="B28" s="423" t="s">
        <v>63</v>
      </c>
      <c r="C28" s="37" t="s">
        <v>329</v>
      </c>
      <c r="D28" s="407"/>
      <c r="E28" s="532"/>
      <c r="F28" s="578"/>
      <c r="G28" s="441"/>
    </row>
    <row r="29" spans="1:7" ht="22.5">
      <c r="A29" s="549"/>
      <c r="B29" s="434" t="s">
        <v>75</v>
      </c>
      <c r="C29" s="550" t="s">
        <v>485</v>
      </c>
      <c r="D29" s="436">
        <v>56300</v>
      </c>
      <c r="E29" s="303">
        <v>61824</v>
      </c>
      <c r="F29" s="583">
        <v>58522</v>
      </c>
      <c r="G29" s="584">
        <f>F29/E29*100</f>
        <v>94.6590320910973</v>
      </c>
    </row>
    <row r="30" spans="1:7" s="386" customFormat="1" ht="16.5" customHeight="1">
      <c r="A30" s="458" t="s">
        <v>205</v>
      </c>
      <c r="B30" s="552"/>
      <c r="C30" s="553" t="s">
        <v>486</v>
      </c>
      <c r="D30" s="444"/>
      <c r="E30" s="287"/>
      <c r="F30" s="444"/>
      <c r="G30" s="385"/>
    </row>
    <row r="31" spans="1:7" s="472" customFormat="1" ht="12" customHeight="1">
      <c r="A31" s="458" t="s">
        <v>90</v>
      </c>
      <c r="B31" s="554"/>
      <c r="C31" s="555" t="s">
        <v>487</v>
      </c>
      <c r="D31" s="451">
        <f>+D26+D27+D30</f>
        <v>66800</v>
      </c>
      <c r="E31" s="272">
        <f>+E26+E27+E30</f>
        <v>72324</v>
      </c>
      <c r="F31" s="451">
        <f>+F26+F27+F30</f>
        <v>68513</v>
      </c>
      <c r="G31" s="585">
        <f>F31/E31*100</f>
        <v>94.73065649023837</v>
      </c>
    </row>
    <row r="32" spans="1:7" ht="12" customHeight="1">
      <c r="A32" s="461"/>
      <c r="B32" s="461"/>
      <c r="C32" s="462"/>
      <c r="D32" s="463"/>
      <c r="E32" s="463"/>
      <c r="F32" s="463"/>
      <c r="G32" s="586"/>
    </row>
    <row r="33" spans="1:7" ht="12" customHeight="1">
      <c r="A33" s="464"/>
      <c r="B33" s="465"/>
      <c r="C33" s="465"/>
      <c r="D33" s="466"/>
      <c r="E33" s="466"/>
      <c r="F33" s="466"/>
      <c r="G33" s="557"/>
    </row>
    <row r="34" spans="1:7" ht="12" customHeight="1">
      <c r="A34" s="467"/>
      <c r="B34" s="468"/>
      <c r="C34" s="469" t="s">
        <v>253</v>
      </c>
      <c r="D34" s="451"/>
      <c r="E34" s="272"/>
      <c r="F34" s="451"/>
      <c r="G34" s="501"/>
    </row>
    <row r="35" spans="1:7" ht="12" customHeight="1">
      <c r="A35" s="381" t="s">
        <v>9</v>
      </c>
      <c r="B35" s="16"/>
      <c r="C35" s="16" t="s">
        <v>423</v>
      </c>
      <c r="D35" s="274">
        <f>SUM(D36:D40)</f>
        <v>66800</v>
      </c>
      <c r="E35" s="272">
        <f>SUM(E36:E40)</f>
        <v>72324</v>
      </c>
      <c r="F35" s="451">
        <f>SUM(F36:F40)</f>
        <v>69010</v>
      </c>
      <c r="G35" s="585">
        <f>F35/E35*100</f>
        <v>95.41784193352137</v>
      </c>
    </row>
    <row r="36" spans="1:7" ht="12" customHeight="1">
      <c r="A36" s="439"/>
      <c r="B36" s="473" t="s">
        <v>140</v>
      </c>
      <c r="C36" s="58" t="s">
        <v>141</v>
      </c>
      <c r="D36" s="254">
        <v>30810</v>
      </c>
      <c r="E36" s="252">
        <v>34259</v>
      </c>
      <c r="F36" s="476">
        <v>34070</v>
      </c>
      <c r="G36" s="587">
        <f>F36/E36*100</f>
        <v>99.44832014944977</v>
      </c>
    </row>
    <row r="37" spans="1:7" ht="12" customHeight="1">
      <c r="A37" s="398"/>
      <c r="B37" s="428" t="s">
        <v>142</v>
      </c>
      <c r="C37" s="41" t="s">
        <v>143</v>
      </c>
      <c r="D37" s="260">
        <v>7703</v>
      </c>
      <c r="E37" s="258">
        <v>8708</v>
      </c>
      <c r="F37" s="480">
        <v>8716</v>
      </c>
      <c r="G37" s="588">
        <f>F37/E37*100</f>
        <v>100.09186954524576</v>
      </c>
    </row>
    <row r="38" spans="1:7" s="472" customFormat="1" ht="12" customHeight="1">
      <c r="A38" s="398"/>
      <c r="B38" s="428" t="s">
        <v>144</v>
      </c>
      <c r="C38" s="41" t="s">
        <v>145</v>
      </c>
      <c r="D38" s="260">
        <v>28287</v>
      </c>
      <c r="E38" s="258">
        <v>29357</v>
      </c>
      <c r="F38" s="480">
        <v>26224</v>
      </c>
      <c r="G38" s="588">
        <f>F38/E38*100</f>
        <v>89.3279286030589</v>
      </c>
    </row>
    <row r="39" spans="1:7" ht="12" customHeight="1">
      <c r="A39" s="398"/>
      <c r="B39" s="428" t="s">
        <v>146</v>
      </c>
      <c r="C39" s="41" t="s">
        <v>147</v>
      </c>
      <c r="D39" s="260"/>
      <c r="E39" s="258"/>
      <c r="F39" s="480"/>
      <c r="G39" s="484"/>
    </row>
    <row r="40" spans="1:7" ht="12" customHeight="1">
      <c r="A40" s="398"/>
      <c r="B40" s="428" t="s">
        <v>148</v>
      </c>
      <c r="C40" s="41" t="s">
        <v>149</v>
      </c>
      <c r="D40" s="260"/>
      <c r="E40" s="258"/>
      <c r="F40" s="480"/>
      <c r="G40" s="491"/>
    </row>
    <row r="41" spans="1:7" ht="12" customHeight="1">
      <c r="A41" s="381" t="s">
        <v>11</v>
      </c>
      <c r="B41" s="16"/>
      <c r="C41" s="16" t="s">
        <v>474</v>
      </c>
      <c r="D41" s="274">
        <f>SUM(D42:D45)</f>
        <v>0</v>
      </c>
      <c r="E41" s="272">
        <f>SUM(E42:E45)</f>
        <v>0</v>
      </c>
      <c r="F41" s="451">
        <f>SUM(F42:F45)</f>
        <v>0</v>
      </c>
      <c r="G41" s="501"/>
    </row>
    <row r="42" spans="1:7" ht="12" customHeight="1">
      <c r="A42" s="439"/>
      <c r="B42" s="473" t="s">
        <v>13</v>
      </c>
      <c r="C42" s="58" t="s">
        <v>165</v>
      </c>
      <c r="D42" s="254"/>
      <c r="E42" s="252"/>
      <c r="F42" s="476"/>
      <c r="G42" s="589"/>
    </row>
    <row r="43" spans="1:7" ht="15" customHeight="1">
      <c r="A43" s="398"/>
      <c r="B43" s="428" t="s">
        <v>15</v>
      </c>
      <c r="C43" s="41" t="s">
        <v>166</v>
      </c>
      <c r="D43" s="260"/>
      <c r="E43" s="258"/>
      <c r="F43" s="480"/>
      <c r="G43" s="484"/>
    </row>
    <row r="44" spans="1:7" ht="12.75">
      <c r="A44" s="398"/>
      <c r="B44" s="428" t="s">
        <v>169</v>
      </c>
      <c r="C44" s="41" t="s">
        <v>475</v>
      </c>
      <c r="D44" s="260"/>
      <c r="E44" s="258"/>
      <c r="F44" s="480"/>
      <c r="G44" s="484"/>
    </row>
    <row r="45" spans="1:7" ht="15" customHeight="1">
      <c r="A45" s="398"/>
      <c r="B45" s="428" t="s">
        <v>173</v>
      </c>
      <c r="C45" s="41" t="s">
        <v>476</v>
      </c>
      <c r="D45" s="260"/>
      <c r="E45" s="258"/>
      <c r="F45" s="480"/>
      <c r="G45" s="491"/>
    </row>
    <row r="46" spans="1:7" ht="14.25" customHeight="1">
      <c r="A46" s="381" t="s">
        <v>21</v>
      </c>
      <c r="B46" s="16"/>
      <c r="C46" s="16" t="s">
        <v>477</v>
      </c>
      <c r="D46" s="290"/>
      <c r="E46" s="287"/>
      <c r="F46" s="444"/>
      <c r="G46" s="501"/>
    </row>
    <row r="47" spans="1:7" ht="12.75">
      <c r="A47" s="458" t="s">
        <v>184</v>
      </c>
      <c r="B47" s="552"/>
      <c r="C47" s="553" t="s">
        <v>478</v>
      </c>
      <c r="D47" s="444"/>
      <c r="E47" s="287"/>
      <c r="F47" s="444"/>
      <c r="G47" s="501"/>
    </row>
    <row r="48" spans="1:7" ht="12.75">
      <c r="A48" s="381" t="s">
        <v>43</v>
      </c>
      <c r="B48" s="442"/>
      <c r="C48" s="565" t="s">
        <v>479</v>
      </c>
      <c r="D48" s="274">
        <f>+D35+D41+D46+D47</f>
        <v>66800</v>
      </c>
      <c r="E48" s="272">
        <f>+E35+E41+E46+E47</f>
        <v>72324</v>
      </c>
      <c r="F48" s="451">
        <f>+F35+F41+F46+F47</f>
        <v>69010</v>
      </c>
      <c r="G48" s="585">
        <f>F48/E48*100</f>
        <v>95.41784193352137</v>
      </c>
    </row>
    <row r="49" spans="1:7" ht="12.75">
      <c r="A49" s="522"/>
      <c r="B49" s="523"/>
      <c r="C49" s="523"/>
      <c r="D49" s="590"/>
      <c r="E49" s="590"/>
      <c r="F49" s="590"/>
      <c r="G49" s="591"/>
    </row>
    <row r="50" spans="1:7" ht="12.75">
      <c r="A50" s="516" t="s">
        <v>451</v>
      </c>
      <c r="B50" s="517"/>
      <c r="C50" s="518"/>
      <c r="D50" s="521">
        <v>16</v>
      </c>
      <c r="E50" s="568">
        <v>15</v>
      </c>
      <c r="F50" s="592">
        <v>15</v>
      </c>
      <c r="G50" s="593">
        <v>15</v>
      </c>
    </row>
    <row r="51" spans="1:7" ht="12.75">
      <c r="A51" s="516" t="s">
        <v>452</v>
      </c>
      <c r="B51" s="517"/>
      <c r="C51" s="518"/>
      <c r="D51" s="521"/>
      <c r="E51" s="568"/>
      <c r="F51" s="592"/>
      <c r="G51" s="501"/>
    </row>
  </sheetData>
  <sheetProtection selectLockedCells="1" selectUnlockedCells="1"/>
  <mergeCells count="3">
    <mergeCell ref="A2:B2"/>
    <mergeCell ref="A5:B5"/>
    <mergeCell ref="C1:G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view="pageLayout" workbookViewId="0" topLeftCell="A1">
      <selection activeCell="A2" sqref="A2:H2"/>
    </sheetView>
  </sheetViews>
  <sheetFormatPr defaultColWidth="9.00390625" defaultRowHeight="12.75"/>
  <cols>
    <col min="1" max="1" width="8.375" style="683" customWidth="1"/>
    <col min="2" max="2" width="51.125" style="684" customWidth="1"/>
    <col min="3" max="3" width="16.00390625" style="629" customWidth="1"/>
    <col min="4" max="4" width="14.00390625" style="629" customWidth="1"/>
    <col min="5" max="6" width="16.00390625" style="629" customWidth="1"/>
    <col min="7" max="7" width="14.625" style="629" customWidth="1"/>
    <col min="8" max="8" width="16.00390625" style="629" customWidth="1"/>
    <col min="9" max="16384" width="9.375" style="629" customWidth="1"/>
  </cols>
  <sheetData>
    <row r="1" spans="1:8" s="624" customFormat="1" ht="11.25" customHeight="1">
      <c r="A1" s="912"/>
      <c r="B1" s="912"/>
      <c r="C1" s="912"/>
      <c r="D1" s="912"/>
      <c r="E1" s="912"/>
      <c r="F1" s="912"/>
      <c r="G1" s="912"/>
      <c r="H1" s="912"/>
    </row>
    <row r="2" spans="1:8" s="624" customFormat="1" ht="39" customHeight="1">
      <c r="A2" s="913" t="s">
        <v>583</v>
      </c>
      <c r="B2" s="913"/>
      <c r="C2" s="913"/>
      <c r="D2" s="913"/>
      <c r="E2" s="913"/>
      <c r="F2" s="913"/>
      <c r="G2" s="913"/>
      <c r="H2" s="913"/>
    </row>
    <row r="3" spans="1:8" s="624" customFormat="1" ht="24.75" customHeight="1" thickBot="1">
      <c r="A3" s="914" t="s">
        <v>582</v>
      </c>
      <c r="B3" s="914"/>
      <c r="C3" s="914"/>
      <c r="D3" s="914"/>
      <c r="E3" s="914"/>
      <c r="F3" s="914"/>
      <c r="G3" s="914"/>
      <c r="H3" s="625" t="s">
        <v>402</v>
      </c>
    </row>
    <row r="4" spans="1:8" ht="52.5" customHeight="1" thickBot="1" thickTop="1">
      <c r="A4" s="915" t="s">
        <v>500</v>
      </c>
      <c r="B4" s="915"/>
      <c r="C4" s="626" t="s">
        <v>501</v>
      </c>
      <c r="D4" s="626" t="s">
        <v>502</v>
      </c>
      <c r="E4" s="627" t="s">
        <v>503</v>
      </c>
      <c r="F4" s="626" t="s">
        <v>504</v>
      </c>
      <c r="G4" s="626" t="s">
        <v>502</v>
      </c>
      <c r="H4" s="628" t="s">
        <v>505</v>
      </c>
    </row>
    <row r="5" spans="1:8" s="636" customFormat="1" ht="15.75" customHeight="1" thickBot="1">
      <c r="A5" s="630" t="s">
        <v>9</v>
      </c>
      <c r="B5" s="631" t="s">
        <v>506</v>
      </c>
      <c r="C5" s="632">
        <f aca="true" t="shared" si="0" ref="C5:H5">SUM(C6:C9)</f>
        <v>2031706</v>
      </c>
      <c r="D5" s="633">
        <f t="shared" si="0"/>
        <v>0</v>
      </c>
      <c r="E5" s="633">
        <f t="shared" si="0"/>
        <v>2031706</v>
      </c>
      <c r="F5" s="634">
        <f t="shared" si="0"/>
        <v>2073776</v>
      </c>
      <c r="G5" s="633">
        <f t="shared" si="0"/>
        <v>0</v>
      </c>
      <c r="H5" s="635">
        <f t="shared" si="0"/>
        <v>2073776</v>
      </c>
    </row>
    <row r="6" spans="1:8" ht="12.75">
      <c r="A6" s="637" t="s">
        <v>11</v>
      </c>
      <c r="B6" s="638" t="s">
        <v>507</v>
      </c>
      <c r="C6" s="639">
        <v>337</v>
      </c>
      <c r="D6" s="640"/>
      <c r="E6" s="641">
        <f>D6+C6</f>
        <v>337</v>
      </c>
      <c r="F6" s="642">
        <v>67</v>
      </c>
      <c r="G6" s="642"/>
      <c r="H6" s="643">
        <f>G6+F6</f>
        <v>67</v>
      </c>
    </row>
    <row r="7" spans="1:8" ht="12.75">
      <c r="A7" s="644" t="s">
        <v>21</v>
      </c>
      <c r="B7" s="645" t="s">
        <v>508</v>
      </c>
      <c r="C7" s="646">
        <v>1792644</v>
      </c>
      <c r="D7" s="647"/>
      <c r="E7" s="648">
        <f>D7+C7</f>
        <v>1792644</v>
      </c>
      <c r="F7" s="649">
        <v>1823623</v>
      </c>
      <c r="G7" s="649"/>
      <c r="H7" s="650">
        <f>G7+F7</f>
        <v>1823623</v>
      </c>
    </row>
    <row r="8" spans="1:8" ht="12.75">
      <c r="A8" s="644" t="s">
        <v>184</v>
      </c>
      <c r="B8" s="645" t="s">
        <v>509</v>
      </c>
      <c r="C8" s="651">
        <v>3000</v>
      </c>
      <c r="D8" s="652"/>
      <c r="E8" s="648">
        <f>D8+C8</f>
        <v>3000</v>
      </c>
      <c r="F8" s="653">
        <v>3000</v>
      </c>
      <c r="G8" s="653"/>
      <c r="H8" s="650">
        <f>G8+F8</f>
        <v>3000</v>
      </c>
    </row>
    <row r="9" spans="1:8" ht="13.5" thickBot="1">
      <c r="A9" s="644" t="s">
        <v>43</v>
      </c>
      <c r="B9" s="645" t="s">
        <v>510</v>
      </c>
      <c r="C9" s="654">
        <v>235725</v>
      </c>
      <c r="D9" s="655"/>
      <c r="E9" s="656">
        <f>D9+C9</f>
        <v>235725</v>
      </c>
      <c r="F9" s="657">
        <v>247086</v>
      </c>
      <c r="G9" s="657"/>
      <c r="H9" s="658">
        <f>G9+F9</f>
        <v>247086</v>
      </c>
    </row>
    <row r="10" spans="1:8" s="636" customFormat="1" ht="15.75" customHeight="1" thickBot="1">
      <c r="A10" s="630" t="s">
        <v>61</v>
      </c>
      <c r="B10" s="631" t="s">
        <v>511</v>
      </c>
      <c r="C10" s="659">
        <f aca="true" t="shared" si="1" ref="C10:H10">SUM(C11:C15)</f>
        <v>363987</v>
      </c>
      <c r="D10" s="633">
        <f t="shared" si="1"/>
        <v>0</v>
      </c>
      <c r="E10" s="633">
        <f t="shared" si="1"/>
        <v>363987</v>
      </c>
      <c r="F10" s="633">
        <f t="shared" si="1"/>
        <v>396960</v>
      </c>
      <c r="G10" s="633">
        <f t="shared" si="1"/>
        <v>0</v>
      </c>
      <c r="H10" s="635">
        <f t="shared" si="1"/>
        <v>396960</v>
      </c>
    </row>
    <row r="11" spans="1:8" ht="12.75">
      <c r="A11" s="644" t="s">
        <v>205</v>
      </c>
      <c r="B11" s="645" t="s">
        <v>512</v>
      </c>
      <c r="C11" s="660"/>
      <c r="D11" s="661"/>
      <c r="E11" s="641">
        <f>D11+C11</f>
        <v>0</v>
      </c>
      <c r="F11" s="662"/>
      <c r="G11" s="661"/>
      <c r="H11" s="643">
        <f>G11+F11</f>
        <v>0</v>
      </c>
    </row>
    <row r="12" spans="1:8" ht="12.75">
      <c r="A12" s="644" t="s">
        <v>90</v>
      </c>
      <c r="B12" s="645" t="s">
        <v>513</v>
      </c>
      <c r="C12" s="651">
        <v>11556</v>
      </c>
      <c r="D12" s="652"/>
      <c r="E12" s="648">
        <f>D12+C12</f>
        <v>11556</v>
      </c>
      <c r="F12" s="653">
        <v>18791</v>
      </c>
      <c r="G12" s="652"/>
      <c r="H12" s="650">
        <f>G12+F12</f>
        <v>18791</v>
      </c>
    </row>
    <row r="13" spans="1:8" ht="12.75">
      <c r="A13" s="644" t="s">
        <v>208</v>
      </c>
      <c r="B13" s="645" t="s">
        <v>514</v>
      </c>
      <c r="C13" s="651"/>
      <c r="D13" s="652"/>
      <c r="E13" s="648">
        <f>D13+C13</f>
        <v>0</v>
      </c>
      <c r="F13" s="653">
        <v>10000</v>
      </c>
      <c r="G13" s="652"/>
      <c r="H13" s="650">
        <f>G13+F13</f>
        <v>10000</v>
      </c>
    </row>
    <row r="14" spans="1:8" ht="12.75">
      <c r="A14" s="663" t="s">
        <v>100</v>
      </c>
      <c r="B14" s="645" t="s">
        <v>515</v>
      </c>
      <c r="C14" s="651">
        <v>352066</v>
      </c>
      <c r="D14" s="652"/>
      <c r="E14" s="648">
        <f>D14+C14</f>
        <v>352066</v>
      </c>
      <c r="F14" s="653">
        <v>364078</v>
      </c>
      <c r="G14" s="652"/>
      <c r="H14" s="650">
        <f>G14+F14</f>
        <v>364078</v>
      </c>
    </row>
    <row r="15" spans="1:8" ht="13.5" thickBot="1">
      <c r="A15" s="644" t="s">
        <v>102</v>
      </c>
      <c r="B15" s="645" t="s">
        <v>516</v>
      </c>
      <c r="C15" s="654">
        <v>365</v>
      </c>
      <c r="D15" s="655"/>
      <c r="E15" s="656">
        <f>D15+C15</f>
        <v>365</v>
      </c>
      <c r="F15" s="657">
        <v>4091</v>
      </c>
      <c r="G15" s="655"/>
      <c r="H15" s="658">
        <f>G15+F15</f>
        <v>4091</v>
      </c>
    </row>
    <row r="16" spans="1:8" s="665" customFormat="1" ht="27" customHeight="1" thickBot="1">
      <c r="A16" s="630" t="s">
        <v>128</v>
      </c>
      <c r="B16" s="664" t="s">
        <v>517</v>
      </c>
      <c r="C16" s="659">
        <f aca="true" t="shared" si="2" ref="C16:H16">C5+C10</f>
        <v>2395693</v>
      </c>
      <c r="D16" s="633">
        <f t="shared" si="2"/>
        <v>0</v>
      </c>
      <c r="E16" s="633">
        <f t="shared" si="2"/>
        <v>2395693</v>
      </c>
      <c r="F16" s="633">
        <f t="shared" si="2"/>
        <v>2470736</v>
      </c>
      <c r="G16" s="633">
        <f t="shared" si="2"/>
        <v>0</v>
      </c>
      <c r="H16" s="635">
        <f t="shared" si="2"/>
        <v>2470736</v>
      </c>
    </row>
    <row r="17" spans="1:8" ht="50.25" customHeight="1" thickBot="1">
      <c r="A17" s="916" t="s">
        <v>518</v>
      </c>
      <c r="B17" s="916"/>
      <c r="C17" s="666" t="s">
        <v>501</v>
      </c>
      <c r="D17" s="667" t="s">
        <v>502</v>
      </c>
      <c r="E17" s="668" t="s">
        <v>503</v>
      </c>
      <c r="F17" s="667" t="s">
        <v>504</v>
      </c>
      <c r="G17" s="667" t="s">
        <v>502</v>
      </c>
      <c r="H17" s="669" t="s">
        <v>505</v>
      </c>
    </row>
    <row r="18" spans="1:8" s="636" customFormat="1" ht="15.75" customHeight="1" thickBot="1">
      <c r="A18" s="670" t="s">
        <v>130</v>
      </c>
      <c r="B18" s="631" t="s">
        <v>519</v>
      </c>
      <c r="C18" s="659">
        <f aca="true" t="shared" si="3" ref="C18:H18">C19+C20+C21</f>
        <v>2039656</v>
      </c>
      <c r="D18" s="633">
        <f t="shared" si="3"/>
        <v>0</v>
      </c>
      <c r="E18" s="633">
        <f t="shared" si="3"/>
        <v>2039656</v>
      </c>
      <c r="F18" s="633">
        <f t="shared" si="3"/>
        <v>2089093</v>
      </c>
      <c r="G18" s="633">
        <f t="shared" si="3"/>
        <v>0</v>
      </c>
      <c r="H18" s="635">
        <f t="shared" si="3"/>
        <v>2089093</v>
      </c>
    </row>
    <row r="19" spans="1:8" ht="12.75">
      <c r="A19" s="671" t="s">
        <v>132</v>
      </c>
      <c r="B19" s="645" t="s">
        <v>520</v>
      </c>
      <c r="C19" s="660">
        <v>1112650</v>
      </c>
      <c r="D19" s="661"/>
      <c r="E19" s="641">
        <f>D19+C19</f>
        <v>1112650</v>
      </c>
      <c r="F19" s="661">
        <v>1112650</v>
      </c>
      <c r="G19" s="661"/>
      <c r="H19" s="643">
        <f>G19+F19</f>
        <v>1112650</v>
      </c>
    </row>
    <row r="20" spans="1:8" ht="12.75">
      <c r="A20" s="671" t="s">
        <v>275</v>
      </c>
      <c r="B20" s="645" t="s">
        <v>521</v>
      </c>
      <c r="C20" s="672">
        <v>927006</v>
      </c>
      <c r="D20" s="673"/>
      <c r="E20" s="674">
        <f>D20+C20</f>
        <v>927006</v>
      </c>
      <c r="F20" s="673">
        <v>976443</v>
      </c>
      <c r="G20" s="673"/>
      <c r="H20" s="675">
        <f>G20+F20</f>
        <v>976443</v>
      </c>
    </row>
    <row r="21" spans="1:8" ht="13.5" thickBot="1">
      <c r="A21" s="676" t="s">
        <v>277</v>
      </c>
      <c r="B21" s="677" t="s">
        <v>522</v>
      </c>
      <c r="C21" s="654"/>
      <c r="D21" s="655"/>
      <c r="E21" s="656">
        <f>D21+C21</f>
        <v>0</v>
      </c>
      <c r="F21" s="655"/>
      <c r="G21" s="655"/>
      <c r="H21" s="658">
        <f>G21+F21</f>
        <v>0</v>
      </c>
    </row>
    <row r="22" spans="1:8" s="636" customFormat="1" ht="15.75" customHeight="1" thickBot="1">
      <c r="A22" s="670" t="s">
        <v>279</v>
      </c>
      <c r="B22" s="631" t="s">
        <v>523</v>
      </c>
      <c r="C22" s="659">
        <f aca="true" t="shared" si="4" ref="C22:H22">C23+C24</f>
        <v>352183</v>
      </c>
      <c r="D22" s="633">
        <f t="shared" si="4"/>
        <v>0</v>
      </c>
      <c r="E22" s="633">
        <f t="shared" si="4"/>
        <v>352183</v>
      </c>
      <c r="F22" s="633">
        <f t="shared" si="4"/>
        <v>376486</v>
      </c>
      <c r="G22" s="633">
        <f t="shared" si="4"/>
        <v>0</v>
      </c>
      <c r="H22" s="635">
        <f t="shared" si="4"/>
        <v>376486</v>
      </c>
    </row>
    <row r="23" spans="1:8" ht="12.75">
      <c r="A23" s="671" t="s">
        <v>282</v>
      </c>
      <c r="B23" s="645" t="s">
        <v>524</v>
      </c>
      <c r="C23" s="660">
        <v>352183</v>
      </c>
      <c r="D23" s="661"/>
      <c r="E23" s="641">
        <f>D23+C23</f>
        <v>352183</v>
      </c>
      <c r="F23" s="661">
        <v>376486</v>
      </c>
      <c r="G23" s="661"/>
      <c r="H23" s="643">
        <f>G23+F23</f>
        <v>376486</v>
      </c>
    </row>
    <row r="24" spans="1:8" ht="13.5" thickBot="1">
      <c r="A24" s="671" t="s">
        <v>285</v>
      </c>
      <c r="B24" s="645" t="s">
        <v>525</v>
      </c>
      <c r="C24" s="654"/>
      <c r="D24" s="655"/>
      <c r="E24" s="656">
        <f>D24+C24</f>
        <v>0</v>
      </c>
      <c r="F24" s="655"/>
      <c r="G24" s="655"/>
      <c r="H24" s="658">
        <f>G24+F24</f>
        <v>0</v>
      </c>
    </row>
    <row r="25" spans="1:8" s="636" customFormat="1" ht="15.75" customHeight="1" thickBot="1">
      <c r="A25" s="670" t="s">
        <v>288</v>
      </c>
      <c r="B25" s="631" t="s">
        <v>526</v>
      </c>
      <c r="C25" s="659">
        <f>C26+C27+C28</f>
        <v>3854</v>
      </c>
      <c r="D25" s="633">
        <f>SUM(D26:D28)</f>
        <v>0</v>
      </c>
      <c r="E25" s="633">
        <f>SUM(E26:E28)</f>
        <v>3854</v>
      </c>
      <c r="F25" s="633">
        <f>SUM(F26:F28)</f>
        <v>5157</v>
      </c>
      <c r="G25" s="633">
        <f>SUM(G26:G28)</f>
        <v>0</v>
      </c>
      <c r="H25" s="635">
        <f>SUM(H26:H28)</f>
        <v>5157</v>
      </c>
    </row>
    <row r="26" spans="1:8" ht="12.75">
      <c r="A26" s="671" t="s">
        <v>291</v>
      </c>
      <c r="B26" s="645" t="s">
        <v>527</v>
      </c>
      <c r="C26" s="660"/>
      <c r="D26" s="661"/>
      <c r="E26" s="641">
        <f>D26+C26</f>
        <v>0</v>
      </c>
      <c r="F26" s="661"/>
      <c r="G26" s="661"/>
      <c r="H26" s="643">
        <f>G26+F26</f>
        <v>0</v>
      </c>
    </row>
    <row r="27" spans="1:8" ht="12.75">
      <c r="A27" s="671" t="s">
        <v>292</v>
      </c>
      <c r="B27" s="645" t="s">
        <v>528</v>
      </c>
      <c r="C27" s="651">
        <v>3606</v>
      </c>
      <c r="D27" s="652"/>
      <c r="E27" s="648">
        <f>D27+C27</f>
        <v>3606</v>
      </c>
      <c r="F27" s="652">
        <v>3474</v>
      </c>
      <c r="G27" s="652"/>
      <c r="H27" s="650">
        <f>G27+F27</f>
        <v>3474</v>
      </c>
    </row>
    <row r="28" spans="1:8" ht="13.5" thickBot="1">
      <c r="A28" s="671" t="s">
        <v>295</v>
      </c>
      <c r="B28" s="645" t="s">
        <v>529</v>
      </c>
      <c r="C28" s="654">
        <v>248</v>
      </c>
      <c r="D28" s="655"/>
      <c r="E28" s="656">
        <f>D28+C28</f>
        <v>248</v>
      </c>
      <c r="F28" s="655">
        <v>1683</v>
      </c>
      <c r="G28" s="655"/>
      <c r="H28" s="658">
        <f>G28+F28</f>
        <v>1683</v>
      </c>
    </row>
    <row r="29" spans="1:8" s="665" customFormat="1" ht="24" customHeight="1" thickBot="1">
      <c r="A29" s="678" t="s">
        <v>298</v>
      </c>
      <c r="B29" s="679" t="s">
        <v>530</v>
      </c>
      <c r="C29" s="680">
        <f aca="true" t="shared" si="5" ref="C29:H29">C18+C22+C25</f>
        <v>2395693</v>
      </c>
      <c r="D29" s="681">
        <f t="shared" si="5"/>
        <v>0</v>
      </c>
      <c r="E29" s="681">
        <f t="shared" si="5"/>
        <v>2395693</v>
      </c>
      <c r="F29" s="681">
        <f t="shared" si="5"/>
        <v>2470736</v>
      </c>
      <c r="G29" s="681">
        <f t="shared" si="5"/>
        <v>0</v>
      </c>
      <c r="H29" s="682">
        <f t="shared" si="5"/>
        <v>2470736</v>
      </c>
    </row>
    <row r="30" ht="13.5" thickTop="1"/>
  </sheetData>
  <sheetProtection/>
  <mergeCells count="5">
    <mergeCell ref="A1:H1"/>
    <mergeCell ref="A2:H2"/>
    <mergeCell ref="A3:G3"/>
    <mergeCell ref="A4:B4"/>
    <mergeCell ref="A17:B17"/>
  </mergeCells>
  <printOptions horizontalCentered="1"/>
  <pageMargins left="0.7874015748031497" right="0.7874015748031497" top="0.7874015748031497" bottom="0.7874015748031497" header="0.7874015748031497" footer="0.5118110236220472"/>
  <pageSetup horizontalDpi="600" verticalDpi="600" orientation="landscape" paperSize="9" scale="90" r:id="rId1"/>
  <headerFooter alignWithMargins="0">
    <oddHeader>&amp;R&amp;"Times New Roman CE,Félkövér dőlt"&amp;11 7. melléklet a 4/2014. (IV.18.)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H18" sqref="H18"/>
    </sheetView>
  </sheetViews>
  <sheetFormatPr defaultColWidth="9.00390625" defaultRowHeight="12.75"/>
  <cols>
    <col min="1" max="1" width="6.50390625" style="684" customWidth="1"/>
    <col min="2" max="2" width="59.50390625" style="684" customWidth="1"/>
    <col min="3" max="5" width="16.00390625" style="629" customWidth="1"/>
    <col min="6" max="16384" width="9.375" style="629" customWidth="1"/>
  </cols>
  <sheetData>
    <row r="1" spans="1:5" s="624" customFormat="1" ht="29.25" customHeight="1">
      <c r="A1" s="917" t="s">
        <v>399</v>
      </c>
      <c r="B1" s="917"/>
      <c r="C1" s="917"/>
      <c r="D1" s="917"/>
      <c r="E1" s="917"/>
    </row>
    <row r="2" spans="1:5" s="624" customFormat="1" ht="21" customHeight="1">
      <c r="A2" s="918" t="s">
        <v>531</v>
      </c>
      <c r="B2" s="918"/>
      <c r="C2" s="918"/>
      <c r="D2" s="918"/>
      <c r="E2" s="918"/>
    </row>
    <row r="3" spans="1:5" s="624" customFormat="1" ht="23.25" customHeight="1">
      <c r="A3" s="919" t="s">
        <v>584</v>
      </c>
      <c r="B3" s="919"/>
      <c r="C3" s="919"/>
      <c r="D3" s="919"/>
      <c r="E3" s="919"/>
    </row>
    <row r="4" spans="1:5" ht="13.5" customHeight="1" thickBot="1">
      <c r="A4" s="920" t="s">
        <v>402</v>
      </c>
      <c r="B4" s="920"/>
      <c r="C4" s="920"/>
      <c r="D4" s="920"/>
      <c r="E4" s="920"/>
    </row>
    <row r="5" spans="1:5" s="686" customFormat="1" ht="28.5" customHeight="1" thickBot="1">
      <c r="A5" s="921" t="s">
        <v>3</v>
      </c>
      <c r="B5" s="922" t="s">
        <v>254</v>
      </c>
      <c r="C5" s="685" t="s">
        <v>532</v>
      </c>
      <c r="D5" s="685" t="s">
        <v>533</v>
      </c>
      <c r="E5" s="923" t="s">
        <v>534</v>
      </c>
    </row>
    <row r="6" spans="1:5" s="686" customFormat="1" ht="12.75">
      <c r="A6" s="921"/>
      <c r="B6" s="922"/>
      <c r="C6" s="924" t="s">
        <v>535</v>
      </c>
      <c r="D6" s="924"/>
      <c r="E6" s="923"/>
    </row>
    <row r="7" spans="1:5" s="690" customFormat="1" ht="15" customHeight="1" thickBot="1">
      <c r="A7" s="687">
        <v>1</v>
      </c>
      <c r="B7" s="688">
        <v>2</v>
      </c>
      <c r="C7" s="688">
        <v>3</v>
      </c>
      <c r="D7" s="688">
        <v>4</v>
      </c>
      <c r="E7" s="689">
        <v>5</v>
      </c>
    </row>
    <row r="8" spans="1:5" s="690" customFormat="1" ht="12.75">
      <c r="A8" s="691">
        <v>1</v>
      </c>
      <c r="B8" s="692" t="s">
        <v>258</v>
      </c>
      <c r="C8" s="693">
        <v>74508</v>
      </c>
      <c r="D8" s="693">
        <v>68056</v>
      </c>
      <c r="E8" s="694">
        <v>63515</v>
      </c>
    </row>
    <row r="9" spans="1:5" s="690" customFormat="1" ht="12.75">
      <c r="A9" s="695">
        <v>2</v>
      </c>
      <c r="B9" s="696" t="s">
        <v>536</v>
      </c>
      <c r="C9" s="697">
        <v>18633</v>
      </c>
      <c r="D9" s="697">
        <v>17188</v>
      </c>
      <c r="E9" s="698">
        <v>16277</v>
      </c>
    </row>
    <row r="10" spans="1:5" s="690" customFormat="1" ht="12.75">
      <c r="A10" s="695">
        <v>3</v>
      </c>
      <c r="B10" s="696" t="s">
        <v>537</v>
      </c>
      <c r="C10" s="697">
        <v>86464</v>
      </c>
      <c r="D10" s="697">
        <v>107149</v>
      </c>
      <c r="E10" s="698">
        <v>94528</v>
      </c>
    </row>
    <row r="11" spans="1:5" s="690" customFormat="1" ht="12.75">
      <c r="A11" s="695">
        <v>4</v>
      </c>
      <c r="B11" s="696" t="s">
        <v>538</v>
      </c>
      <c r="C11" s="697">
        <v>94028</v>
      </c>
      <c r="D11" s="697">
        <v>85197</v>
      </c>
      <c r="E11" s="698">
        <v>33237</v>
      </c>
    </row>
    <row r="12" spans="1:5" s="690" customFormat="1" ht="12.75">
      <c r="A12" s="695">
        <v>5</v>
      </c>
      <c r="B12" s="696" t="s">
        <v>539</v>
      </c>
      <c r="C12" s="697"/>
      <c r="D12" s="697"/>
      <c r="E12" s="698"/>
    </row>
    <row r="13" spans="1:5" s="690" customFormat="1" ht="12.75">
      <c r="A13" s="695">
        <v>6</v>
      </c>
      <c r="B13" s="696" t="s">
        <v>147</v>
      </c>
      <c r="C13" s="697">
        <v>7748</v>
      </c>
      <c r="D13" s="697">
        <v>10250</v>
      </c>
      <c r="E13" s="698">
        <v>7398</v>
      </c>
    </row>
    <row r="14" spans="1:5" s="690" customFormat="1" ht="12.75">
      <c r="A14" s="695">
        <v>7</v>
      </c>
      <c r="B14" s="696" t="s">
        <v>540</v>
      </c>
      <c r="C14" s="697">
        <v>22000</v>
      </c>
      <c r="D14" s="697">
        <v>22000</v>
      </c>
      <c r="E14" s="698">
        <v>7251</v>
      </c>
    </row>
    <row r="15" spans="1:5" s="690" customFormat="1" ht="12.75">
      <c r="A15" s="699">
        <v>8</v>
      </c>
      <c r="B15" s="700" t="s">
        <v>541</v>
      </c>
      <c r="C15" s="701">
        <v>285754</v>
      </c>
      <c r="D15" s="701">
        <v>349892</v>
      </c>
      <c r="E15" s="702">
        <v>90022</v>
      </c>
    </row>
    <row r="16" spans="1:5" s="690" customFormat="1" ht="12.75">
      <c r="A16" s="695">
        <v>9</v>
      </c>
      <c r="B16" s="696" t="s">
        <v>542</v>
      </c>
      <c r="C16" s="697"/>
      <c r="D16" s="697">
        <v>4241</v>
      </c>
      <c r="E16" s="698">
        <v>4241</v>
      </c>
    </row>
    <row r="17" spans="1:5" s="690" customFormat="1" ht="12.75">
      <c r="A17" s="699">
        <v>10</v>
      </c>
      <c r="B17" s="696" t="s">
        <v>543</v>
      </c>
      <c r="C17" s="697"/>
      <c r="D17" s="697"/>
      <c r="E17" s="698"/>
    </row>
    <row r="18" spans="1:5" s="690" customFormat="1" ht="12.75">
      <c r="A18" s="695">
        <v>11</v>
      </c>
      <c r="B18" s="696" t="s">
        <v>544</v>
      </c>
      <c r="C18" s="697"/>
      <c r="D18" s="697"/>
      <c r="E18" s="698"/>
    </row>
    <row r="19" spans="1:5" s="690" customFormat="1" ht="13.5" thickBot="1">
      <c r="A19" s="699">
        <v>12</v>
      </c>
      <c r="B19" s="696" t="s">
        <v>545</v>
      </c>
      <c r="C19" s="701"/>
      <c r="D19" s="701"/>
      <c r="E19" s="702"/>
    </row>
    <row r="20" spans="1:5" s="707" customFormat="1" ht="15.75" thickBot="1">
      <c r="A20" s="703">
        <v>13</v>
      </c>
      <c r="B20" s="704" t="s">
        <v>546</v>
      </c>
      <c r="C20" s="705">
        <f>SUM(C8:C19)</f>
        <v>589135</v>
      </c>
      <c r="D20" s="705">
        <f>SUM(D8:D19)</f>
        <v>663973</v>
      </c>
      <c r="E20" s="706">
        <f>SUM(E8:E19)</f>
        <v>316469</v>
      </c>
    </row>
    <row r="21" spans="1:5" s="707" customFormat="1" ht="15">
      <c r="A21" s="691">
        <v>14</v>
      </c>
      <c r="B21" s="692" t="s">
        <v>281</v>
      </c>
      <c r="C21" s="708"/>
      <c r="D21" s="708"/>
      <c r="E21" s="709"/>
    </row>
    <row r="22" spans="1:5" s="707" customFormat="1" ht="15">
      <c r="A22" s="699">
        <v>15</v>
      </c>
      <c r="B22" s="700" t="s">
        <v>278</v>
      </c>
      <c r="C22" s="673"/>
      <c r="D22" s="673"/>
      <c r="E22" s="710"/>
    </row>
    <row r="23" spans="1:5" s="707" customFormat="1" ht="15">
      <c r="A23" s="699">
        <v>16</v>
      </c>
      <c r="B23" s="700" t="s">
        <v>547</v>
      </c>
      <c r="C23" s="673"/>
      <c r="D23" s="673"/>
      <c r="E23" s="710"/>
    </row>
    <row r="24" spans="1:5" s="707" customFormat="1" ht="15">
      <c r="A24" s="699">
        <v>17</v>
      </c>
      <c r="B24" s="700" t="s">
        <v>548</v>
      </c>
      <c r="C24" s="673"/>
      <c r="D24" s="673"/>
      <c r="E24" s="710"/>
    </row>
    <row r="25" spans="1:5" s="707" customFormat="1" ht="15.75" thickBot="1">
      <c r="A25" s="699">
        <v>18</v>
      </c>
      <c r="B25" s="700" t="s">
        <v>549</v>
      </c>
      <c r="C25" s="673"/>
      <c r="D25" s="673"/>
      <c r="E25" s="710">
        <v>10000</v>
      </c>
    </row>
    <row r="26" spans="1:5" s="707" customFormat="1" ht="15.75" thickBot="1">
      <c r="A26" s="703">
        <v>19</v>
      </c>
      <c r="B26" s="704" t="s">
        <v>550</v>
      </c>
      <c r="C26" s="705">
        <f>SUM(C21:C22,C24:C25)</f>
        <v>0</v>
      </c>
      <c r="D26" s="705">
        <f>SUM(D21:D22,D24:D25)</f>
        <v>0</v>
      </c>
      <c r="E26" s="706">
        <f>SUM(E21:E22,E24:E25)</f>
        <v>10000</v>
      </c>
    </row>
    <row r="27" spans="1:5" s="707" customFormat="1" ht="15.75" thickBot="1">
      <c r="A27" s="703">
        <v>20</v>
      </c>
      <c r="B27" s="704" t="s">
        <v>551</v>
      </c>
      <c r="C27" s="705">
        <f>C20+C26</f>
        <v>589135</v>
      </c>
      <c r="D27" s="705">
        <f>D20+D26</f>
        <v>663973</v>
      </c>
      <c r="E27" s="706">
        <f>E20+E26</f>
        <v>326469</v>
      </c>
    </row>
    <row r="28" spans="1:5" s="690" customFormat="1" ht="12.75">
      <c r="A28" s="691">
        <v>21</v>
      </c>
      <c r="B28" s="692" t="s">
        <v>552</v>
      </c>
      <c r="C28" s="708"/>
      <c r="D28" s="708"/>
      <c r="E28" s="709"/>
    </row>
    <row r="29" spans="1:5" s="690" customFormat="1" ht="13.5" thickBot="1">
      <c r="A29" s="699">
        <v>22</v>
      </c>
      <c r="B29" s="700" t="s">
        <v>553</v>
      </c>
      <c r="C29" s="711"/>
      <c r="D29" s="711"/>
      <c r="E29" s="710">
        <v>3726</v>
      </c>
    </row>
    <row r="30" spans="1:5" s="707" customFormat="1" ht="15.75" thickBot="1">
      <c r="A30" s="703">
        <v>23</v>
      </c>
      <c r="B30" s="704" t="s">
        <v>554</v>
      </c>
      <c r="C30" s="705">
        <f>SUM(C27:C29)</f>
        <v>589135</v>
      </c>
      <c r="D30" s="705">
        <f>SUM(D27:D29)</f>
        <v>663973</v>
      </c>
      <c r="E30" s="706">
        <f>SUM(E27:E29)</f>
        <v>330195</v>
      </c>
    </row>
    <row r="31" spans="1:5" s="690" customFormat="1" ht="12.75">
      <c r="A31" s="691">
        <v>24</v>
      </c>
      <c r="B31" s="692" t="s">
        <v>259</v>
      </c>
      <c r="C31" s="708">
        <v>44868</v>
      </c>
      <c r="D31" s="708">
        <v>56968</v>
      </c>
      <c r="E31" s="709">
        <v>68371</v>
      </c>
    </row>
    <row r="32" spans="1:5" s="690" customFormat="1" ht="12.75">
      <c r="A32" s="695">
        <v>25</v>
      </c>
      <c r="B32" s="696" t="s">
        <v>555</v>
      </c>
      <c r="C32" s="652">
        <v>135000</v>
      </c>
      <c r="D32" s="652">
        <v>135000</v>
      </c>
      <c r="E32" s="712">
        <v>147559</v>
      </c>
    </row>
    <row r="33" spans="1:5" s="690" customFormat="1" ht="12.75">
      <c r="A33" s="695">
        <v>26</v>
      </c>
      <c r="B33" s="696" t="s">
        <v>556</v>
      </c>
      <c r="C33" s="652">
        <v>4400</v>
      </c>
      <c r="D33" s="652">
        <v>5620</v>
      </c>
      <c r="E33" s="712">
        <v>5997</v>
      </c>
    </row>
    <row r="34" spans="1:5" s="690" customFormat="1" ht="12.75">
      <c r="A34" s="695">
        <v>27</v>
      </c>
      <c r="B34" s="696" t="s">
        <v>557</v>
      </c>
      <c r="C34" s="652"/>
      <c r="D34" s="652">
        <v>200</v>
      </c>
      <c r="E34" s="712">
        <v>200</v>
      </c>
    </row>
    <row r="35" spans="1:5" s="690" customFormat="1" ht="12.75">
      <c r="A35" s="695">
        <v>28</v>
      </c>
      <c r="B35" s="696" t="s">
        <v>558</v>
      </c>
      <c r="C35" s="652"/>
      <c r="D35" s="652"/>
      <c r="E35" s="712"/>
    </row>
    <row r="36" spans="1:5" s="690" customFormat="1" ht="12.75">
      <c r="A36" s="695">
        <v>29</v>
      </c>
      <c r="B36" s="696" t="s">
        <v>559</v>
      </c>
      <c r="C36" s="652"/>
      <c r="D36" s="652"/>
      <c r="E36" s="712"/>
    </row>
    <row r="37" spans="1:5" s="690" customFormat="1" ht="12.75">
      <c r="A37" s="695">
        <v>30</v>
      </c>
      <c r="B37" s="696" t="s">
        <v>560</v>
      </c>
      <c r="C37" s="652"/>
      <c r="D37" s="652">
        <v>36192</v>
      </c>
      <c r="E37" s="712">
        <v>36192</v>
      </c>
    </row>
    <row r="38" spans="1:5" s="690" customFormat="1" ht="12.75">
      <c r="A38" s="699">
        <v>31</v>
      </c>
      <c r="B38" s="696" t="s">
        <v>561</v>
      </c>
      <c r="C38" s="673"/>
      <c r="D38" s="673">
        <v>244</v>
      </c>
      <c r="E38" s="710">
        <v>4091</v>
      </c>
    </row>
    <row r="39" spans="1:5" s="690" customFormat="1" ht="12.75">
      <c r="A39" s="695">
        <v>32</v>
      </c>
      <c r="B39" s="696" t="s">
        <v>562</v>
      </c>
      <c r="C39" s="652">
        <v>64867</v>
      </c>
      <c r="D39" s="652">
        <v>76644</v>
      </c>
      <c r="E39" s="712">
        <v>77671</v>
      </c>
    </row>
    <row r="40" spans="1:5" s="690" customFormat="1" ht="12.75">
      <c r="A40" s="699">
        <v>33</v>
      </c>
      <c r="B40" s="700" t="s">
        <v>563</v>
      </c>
      <c r="C40" s="673"/>
      <c r="D40" s="673"/>
      <c r="E40" s="710"/>
    </row>
    <row r="41" spans="1:5" s="690" customFormat="1" ht="12.75">
      <c r="A41" s="695">
        <v>34</v>
      </c>
      <c r="B41" s="696" t="s">
        <v>564</v>
      </c>
      <c r="C41" s="652"/>
      <c r="D41" s="652"/>
      <c r="E41" s="712"/>
    </row>
    <row r="42" spans="1:5" s="690" customFormat="1" ht="13.5" thickBot="1">
      <c r="A42" s="699">
        <v>35</v>
      </c>
      <c r="B42" s="692" t="s">
        <v>565</v>
      </c>
      <c r="C42" s="673"/>
      <c r="D42" s="673"/>
      <c r="E42" s="710"/>
    </row>
    <row r="43" spans="1:5" s="690" customFormat="1" ht="21.75" thickBot="1">
      <c r="A43" s="703">
        <v>36</v>
      </c>
      <c r="B43" s="704" t="s">
        <v>566</v>
      </c>
      <c r="C43" s="713">
        <f>C31+C32+C33+C34+C35+C37+C38+C39+C41+C42</f>
        <v>249135</v>
      </c>
      <c r="D43" s="713">
        <f>D31+D32+D33+D34+D35+D37+D38+D39+D41+D42</f>
        <v>310868</v>
      </c>
      <c r="E43" s="714">
        <f>E31+E32+E33+E34+E35+E37+E38+E39+E41+E42</f>
        <v>340081</v>
      </c>
    </row>
    <row r="44" spans="1:5" s="690" customFormat="1" ht="12.75">
      <c r="A44" s="691">
        <v>37</v>
      </c>
      <c r="B44" s="692" t="s">
        <v>567</v>
      </c>
      <c r="C44" s="708"/>
      <c r="D44" s="708"/>
      <c r="E44" s="709"/>
    </row>
    <row r="45" spans="1:5" s="690" customFormat="1" ht="12.75">
      <c r="A45" s="695">
        <v>38</v>
      </c>
      <c r="B45" s="692" t="s">
        <v>568</v>
      </c>
      <c r="C45" s="652"/>
      <c r="D45" s="652"/>
      <c r="E45" s="712"/>
    </row>
    <row r="46" spans="1:5" s="690" customFormat="1" ht="22.5">
      <c r="A46" s="695">
        <v>39</v>
      </c>
      <c r="B46" s="715" t="s">
        <v>569</v>
      </c>
      <c r="C46" s="708">
        <v>74638</v>
      </c>
      <c r="D46" s="708">
        <v>66343</v>
      </c>
      <c r="E46" s="709">
        <v>63041</v>
      </c>
    </row>
    <row r="47" spans="1:5" s="690" customFormat="1" ht="12.75">
      <c r="A47" s="691">
        <v>40</v>
      </c>
      <c r="B47" s="700" t="s">
        <v>570</v>
      </c>
      <c r="C47" s="708"/>
      <c r="D47" s="708"/>
      <c r="E47" s="709"/>
    </row>
    <row r="48" spans="1:5" s="690" customFormat="1" ht="13.5" thickBot="1">
      <c r="A48" s="699">
        <v>41</v>
      </c>
      <c r="B48" s="700" t="s">
        <v>571</v>
      </c>
      <c r="C48" s="673"/>
      <c r="D48" s="673"/>
      <c r="E48" s="710"/>
    </row>
    <row r="49" spans="1:5" s="690" customFormat="1" ht="13.5" thickBot="1">
      <c r="A49" s="703">
        <v>42</v>
      </c>
      <c r="B49" s="704" t="s">
        <v>572</v>
      </c>
      <c r="C49" s="713">
        <f>SUM(C44:C45,C47:C48)</f>
        <v>0</v>
      </c>
      <c r="D49" s="713">
        <f>SUM(D44:D45,D47:D48)</f>
        <v>0</v>
      </c>
      <c r="E49" s="714">
        <f>SUM(E44:E45,E47:E48)</f>
        <v>0</v>
      </c>
    </row>
    <row r="50" spans="1:5" s="707" customFormat="1" ht="15.75" thickBot="1">
      <c r="A50" s="716">
        <v>43</v>
      </c>
      <c r="B50" s="717" t="s">
        <v>573</v>
      </c>
      <c r="C50" s="718">
        <f>C43+C49</f>
        <v>249135</v>
      </c>
      <c r="D50" s="718">
        <f>D43+D49</f>
        <v>310868</v>
      </c>
      <c r="E50" s="719">
        <f>E43+E49</f>
        <v>340081</v>
      </c>
    </row>
    <row r="51" spans="1:5" s="690" customFormat="1" ht="12.75">
      <c r="A51" s="691">
        <v>44</v>
      </c>
      <c r="B51" s="692" t="s">
        <v>574</v>
      </c>
      <c r="C51" s="708"/>
      <c r="D51" s="708"/>
      <c r="E51" s="709"/>
    </row>
    <row r="52" spans="1:5" s="690" customFormat="1" ht="12.75">
      <c r="A52" s="699">
        <v>45</v>
      </c>
      <c r="B52" s="696" t="s">
        <v>575</v>
      </c>
      <c r="C52" s="711"/>
      <c r="D52" s="711"/>
      <c r="E52" s="710"/>
    </row>
    <row r="53" spans="1:5" s="690" customFormat="1" ht="13.5" thickBot="1">
      <c r="A53" s="699">
        <v>46</v>
      </c>
      <c r="B53" s="700" t="s">
        <v>576</v>
      </c>
      <c r="C53" s="720"/>
      <c r="D53" s="720"/>
      <c r="E53" s="710">
        <v>1296</v>
      </c>
    </row>
    <row r="54" spans="1:5" s="690" customFormat="1" ht="13.5" thickBot="1">
      <c r="A54" s="721">
        <v>47</v>
      </c>
      <c r="B54" s="722" t="s">
        <v>577</v>
      </c>
      <c r="C54" s="713">
        <f>C50+C51+C52+C53</f>
        <v>249135</v>
      </c>
      <c r="D54" s="713">
        <f>D50+D51+D52+D53</f>
        <v>310868</v>
      </c>
      <c r="E54" s="723">
        <f>E50+E51+E52+E53</f>
        <v>341377</v>
      </c>
    </row>
    <row r="55" spans="1:5" s="690" customFormat="1" ht="21.75" thickBot="1">
      <c r="A55" s="703">
        <v>48</v>
      </c>
      <c r="B55" s="704" t="s">
        <v>578</v>
      </c>
      <c r="C55" s="713">
        <f>C43-C20</f>
        <v>-340000</v>
      </c>
      <c r="D55" s="713">
        <f>D43-D20</f>
        <v>-353105</v>
      </c>
      <c r="E55" s="714">
        <f>E43-E20</f>
        <v>23612</v>
      </c>
    </row>
    <row r="56" spans="1:5" s="690" customFormat="1" ht="32.25" thickBot="1">
      <c r="A56" s="703">
        <v>49</v>
      </c>
      <c r="B56" s="704" t="s">
        <v>579</v>
      </c>
      <c r="C56" s="713">
        <f>+C55+C51-C28</f>
        <v>-340000</v>
      </c>
      <c r="D56" s="713">
        <f>+D55+D51-D28</f>
        <v>-353105</v>
      </c>
      <c r="E56" s="714">
        <f>+E55+E51-E28</f>
        <v>23612</v>
      </c>
    </row>
    <row r="57" spans="1:5" s="690" customFormat="1" ht="13.5" thickBot="1">
      <c r="A57" s="703">
        <v>50</v>
      </c>
      <c r="B57" s="704" t="s">
        <v>580</v>
      </c>
      <c r="C57" s="713">
        <f>+C49-C26</f>
        <v>0</v>
      </c>
      <c r="D57" s="713">
        <f>+D49-D26</f>
        <v>0</v>
      </c>
      <c r="E57" s="714">
        <f>+E49-E26</f>
        <v>-10000</v>
      </c>
    </row>
    <row r="58" spans="1:5" s="690" customFormat="1" ht="13.5" thickBot="1">
      <c r="A58" s="716">
        <v>51</v>
      </c>
      <c r="B58" s="717" t="s">
        <v>581</v>
      </c>
      <c r="C58" s="724"/>
      <c r="D58" s="724"/>
      <c r="E58" s="719">
        <f>+E52+E53-E29</f>
        <v>-2430</v>
      </c>
    </row>
  </sheetData>
  <sheetProtection selectLockedCells="1" selectUnlockedCells="1"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874015748031497" right="0.7874015748031497" top="0.984251968503937" bottom="0.984251968503937" header="0.7874015748031497" footer="0.5118110236220472"/>
  <pageSetup horizontalDpi="600" verticalDpi="600" orientation="portrait" paperSize="9" scale="80" r:id="rId1"/>
  <headerFooter alignWithMargins="0">
    <oddHeader>&amp;R&amp;"Times New Roman CE,Félkövér dőlt"&amp;11 8. melléklet a 4/2014. (IV.18.)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">
      <selection activeCell="C2" sqref="C2:C3"/>
    </sheetView>
  </sheetViews>
  <sheetFormatPr defaultColWidth="9.00390625" defaultRowHeight="12.75"/>
  <cols>
    <col min="1" max="1" width="7.00390625" style="772" customWidth="1"/>
    <col min="2" max="2" width="32.625" style="773" customWidth="1"/>
    <col min="3" max="7" width="11.875" style="773" customWidth="1"/>
    <col min="8" max="16384" width="9.375" style="773" customWidth="1"/>
  </cols>
  <sheetData>
    <row r="1" ht="14.25" thickBot="1">
      <c r="G1" s="774" t="s">
        <v>251</v>
      </c>
    </row>
    <row r="2" spans="1:7" ht="17.25" customHeight="1" thickBot="1">
      <c r="A2" s="925" t="s">
        <v>136</v>
      </c>
      <c r="B2" s="927" t="s">
        <v>599</v>
      </c>
      <c r="C2" s="927" t="s">
        <v>600</v>
      </c>
      <c r="D2" s="927" t="s">
        <v>601</v>
      </c>
      <c r="E2" s="929" t="s">
        <v>602</v>
      </c>
      <c r="F2" s="929"/>
      <c r="G2" s="930"/>
    </row>
    <row r="3" spans="1:7" s="777" customFormat="1" ht="57.75" customHeight="1" thickBot="1">
      <c r="A3" s="926"/>
      <c r="B3" s="928"/>
      <c r="C3" s="928"/>
      <c r="D3" s="928"/>
      <c r="E3" s="775" t="s">
        <v>383</v>
      </c>
      <c r="F3" s="775" t="s">
        <v>603</v>
      </c>
      <c r="G3" s="776" t="s">
        <v>604</v>
      </c>
    </row>
    <row r="4" spans="1:7" s="781" customFormat="1" ht="15" customHeight="1" thickBot="1">
      <c r="A4" s="778">
        <v>1</v>
      </c>
      <c r="B4" s="779">
        <v>2</v>
      </c>
      <c r="C4" s="779">
        <v>3</v>
      </c>
      <c r="D4" s="779">
        <v>4</v>
      </c>
      <c r="E4" s="779" t="s">
        <v>605</v>
      </c>
      <c r="F4" s="779">
        <v>6</v>
      </c>
      <c r="G4" s="780">
        <v>7</v>
      </c>
    </row>
    <row r="5" spans="1:7" ht="15" customHeight="1">
      <c r="A5" s="782" t="s">
        <v>9</v>
      </c>
      <c r="B5" s="783" t="s">
        <v>399</v>
      </c>
      <c r="C5" s="784">
        <v>375459</v>
      </c>
      <c r="D5" s="784">
        <v>-2919</v>
      </c>
      <c r="E5" s="785">
        <f>C5+D5</f>
        <v>372540</v>
      </c>
      <c r="F5" s="784">
        <v>20260</v>
      </c>
      <c r="G5" s="786">
        <v>352280</v>
      </c>
    </row>
    <row r="6" spans="1:7" ht="15" customHeight="1">
      <c r="A6" s="787" t="s">
        <v>11</v>
      </c>
      <c r="B6" s="788" t="s">
        <v>606</v>
      </c>
      <c r="C6" s="789">
        <v>466</v>
      </c>
      <c r="D6" s="789">
        <v>3302</v>
      </c>
      <c r="E6" s="785">
        <f aca="true" t="shared" si="0" ref="E6:E35">C6+D6</f>
        <v>3768</v>
      </c>
      <c r="F6" s="789">
        <v>3768</v>
      </c>
      <c r="G6" s="790"/>
    </row>
    <row r="7" spans="1:7" ht="15" customHeight="1">
      <c r="A7" s="787" t="s">
        <v>21</v>
      </c>
      <c r="B7" s="788"/>
      <c r="C7" s="789"/>
      <c r="D7" s="789"/>
      <c r="E7" s="785">
        <f t="shared" si="0"/>
        <v>0</v>
      </c>
      <c r="F7" s="789"/>
      <c r="G7" s="790"/>
    </row>
    <row r="8" spans="1:7" ht="15" customHeight="1">
      <c r="A8" s="787" t="s">
        <v>184</v>
      </c>
      <c r="B8" s="788"/>
      <c r="C8" s="789"/>
      <c r="D8" s="789"/>
      <c r="E8" s="785">
        <f t="shared" si="0"/>
        <v>0</v>
      </c>
      <c r="F8" s="789"/>
      <c r="G8" s="790"/>
    </row>
    <row r="9" spans="1:7" ht="15" customHeight="1">
      <c r="A9" s="787" t="s">
        <v>43</v>
      </c>
      <c r="B9" s="788"/>
      <c r="C9" s="789"/>
      <c r="D9" s="789"/>
      <c r="E9" s="785">
        <f t="shared" si="0"/>
        <v>0</v>
      </c>
      <c r="F9" s="789"/>
      <c r="G9" s="790"/>
    </row>
    <row r="10" spans="1:7" ht="15" customHeight="1">
      <c r="A10" s="787" t="s">
        <v>61</v>
      </c>
      <c r="B10" s="788"/>
      <c r="C10" s="789"/>
      <c r="D10" s="789"/>
      <c r="E10" s="785">
        <f t="shared" si="0"/>
        <v>0</v>
      </c>
      <c r="F10" s="789"/>
      <c r="G10" s="790"/>
    </row>
    <row r="11" spans="1:7" ht="15" customHeight="1">
      <c r="A11" s="787" t="s">
        <v>205</v>
      </c>
      <c r="B11" s="788"/>
      <c r="C11" s="789"/>
      <c r="D11" s="789"/>
      <c r="E11" s="785">
        <f t="shared" si="0"/>
        <v>0</v>
      </c>
      <c r="F11" s="789"/>
      <c r="G11" s="790"/>
    </row>
    <row r="12" spans="1:7" ht="15" customHeight="1">
      <c r="A12" s="787" t="s">
        <v>90</v>
      </c>
      <c r="B12" s="788"/>
      <c r="C12" s="789"/>
      <c r="D12" s="789"/>
      <c r="E12" s="785">
        <f t="shared" si="0"/>
        <v>0</v>
      </c>
      <c r="F12" s="789"/>
      <c r="G12" s="790"/>
    </row>
    <row r="13" spans="1:7" ht="15" customHeight="1">
      <c r="A13" s="787" t="s">
        <v>208</v>
      </c>
      <c r="B13" s="788"/>
      <c r="C13" s="789"/>
      <c r="D13" s="789"/>
      <c r="E13" s="785">
        <f t="shared" si="0"/>
        <v>0</v>
      </c>
      <c r="F13" s="789"/>
      <c r="G13" s="790"/>
    </row>
    <row r="14" spans="1:7" ht="15" customHeight="1">
      <c r="A14" s="787" t="s">
        <v>100</v>
      </c>
      <c r="B14" s="788"/>
      <c r="C14" s="789"/>
      <c r="D14" s="789"/>
      <c r="E14" s="785">
        <f t="shared" si="0"/>
        <v>0</v>
      </c>
      <c r="F14" s="789"/>
      <c r="G14" s="790"/>
    </row>
    <row r="15" spans="1:7" ht="15" customHeight="1">
      <c r="A15" s="787" t="s">
        <v>102</v>
      </c>
      <c r="B15" s="788"/>
      <c r="C15" s="789"/>
      <c r="D15" s="789"/>
      <c r="E15" s="785">
        <f t="shared" si="0"/>
        <v>0</v>
      </c>
      <c r="F15" s="789"/>
      <c r="G15" s="790"/>
    </row>
    <row r="16" spans="1:7" ht="15" customHeight="1">
      <c r="A16" s="787" t="s">
        <v>128</v>
      </c>
      <c r="B16" s="788"/>
      <c r="C16" s="789"/>
      <c r="D16" s="789"/>
      <c r="E16" s="785">
        <f t="shared" si="0"/>
        <v>0</v>
      </c>
      <c r="F16" s="789"/>
      <c r="G16" s="790"/>
    </row>
    <row r="17" spans="1:7" ht="15" customHeight="1">
      <c r="A17" s="787" t="s">
        <v>130</v>
      </c>
      <c r="B17" s="788"/>
      <c r="C17" s="789"/>
      <c r="D17" s="789"/>
      <c r="E17" s="785">
        <f t="shared" si="0"/>
        <v>0</v>
      </c>
      <c r="F17" s="789"/>
      <c r="G17" s="790"/>
    </row>
    <row r="18" spans="1:7" ht="15" customHeight="1">
      <c r="A18" s="787" t="s">
        <v>132</v>
      </c>
      <c r="B18" s="788"/>
      <c r="C18" s="789"/>
      <c r="D18" s="789"/>
      <c r="E18" s="785">
        <f t="shared" si="0"/>
        <v>0</v>
      </c>
      <c r="F18" s="789"/>
      <c r="G18" s="790"/>
    </row>
    <row r="19" spans="1:7" ht="15" customHeight="1">
      <c r="A19" s="787" t="s">
        <v>275</v>
      </c>
      <c r="B19" s="788"/>
      <c r="C19" s="789"/>
      <c r="D19" s="789"/>
      <c r="E19" s="785">
        <f t="shared" si="0"/>
        <v>0</v>
      </c>
      <c r="F19" s="789"/>
      <c r="G19" s="790"/>
    </row>
    <row r="20" spans="1:7" ht="15" customHeight="1">
      <c r="A20" s="787" t="s">
        <v>277</v>
      </c>
      <c r="B20" s="788"/>
      <c r="C20" s="789"/>
      <c r="D20" s="789"/>
      <c r="E20" s="785">
        <f t="shared" si="0"/>
        <v>0</v>
      </c>
      <c r="F20" s="789"/>
      <c r="G20" s="790"/>
    </row>
    <row r="21" spans="1:7" ht="15" customHeight="1">
      <c r="A21" s="787" t="s">
        <v>279</v>
      </c>
      <c r="B21" s="788"/>
      <c r="C21" s="789"/>
      <c r="D21" s="789"/>
      <c r="E21" s="785">
        <f t="shared" si="0"/>
        <v>0</v>
      </c>
      <c r="F21" s="789"/>
      <c r="G21" s="790"/>
    </row>
    <row r="22" spans="1:7" ht="15" customHeight="1">
      <c r="A22" s="787" t="s">
        <v>282</v>
      </c>
      <c r="B22" s="788"/>
      <c r="C22" s="789"/>
      <c r="D22" s="789"/>
      <c r="E22" s="785">
        <f t="shared" si="0"/>
        <v>0</v>
      </c>
      <c r="F22" s="789"/>
      <c r="G22" s="790"/>
    </row>
    <row r="23" spans="1:7" ht="15" customHeight="1">
      <c r="A23" s="787" t="s">
        <v>285</v>
      </c>
      <c r="B23" s="788"/>
      <c r="C23" s="789"/>
      <c r="D23" s="789"/>
      <c r="E23" s="785">
        <f t="shared" si="0"/>
        <v>0</v>
      </c>
      <c r="F23" s="789"/>
      <c r="G23" s="790"/>
    </row>
    <row r="24" spans="1:7" ht="15" customHeight="1">
      <c r="A24" s="787" t="s">
        <v>288</v>
      </c>
      <c r="B24" s="788"/>
      <c r="C24" s="789"/>
      <c r="D24" s="789"/>
      <c r="E24" s="785">
        <f t="shared" si="0"/>
        <v>0</v>
      </c>
      <c r="F24" s="789"/>
      <c r="G24" s="790"/>
    </row>
    <row r="25" spans="1:7" ht="15" customHeight="1">
      <c r="A25" s="787" t="s">
        <v>291</v>
      </c>
      <c r="B25" s="788"/>
      <c r="C25" s="789"/>
      <c r="D25" s="789"/>
      <c r="E25" s="785">
        <f t="shared" si="0"/>
        <v>0</v>
      </c>
      <c r="F25" s="789"/>
      <c r="G25" s="790"/>
    </row>
    <row r="26" spans="1:7" ht="15" customHeight="1">
      <c r="A26" s="787" t="s">
        <v>292</v>
      </c>
      <c r="B26" s="788"/>
      <c r="C26" s="789"/>
      <c r="D26" s="789"/>
      <c r="E26" s="785">
        <f t="shared" si="0"/>
        <v>0</v>
      </c>
      <c r="F26" s="789"/>
      <c r="G26" s="790"/>
    </row>
    <row r="27" spans="1:7" ht="15" customHeight="1">
      <c r="A27" s="787" t="s">
        <v>295</v>
      </c>
      <c r="B27" s="788"/>
      <c r="C27" s="789"/>
      <c r="D27" s="789"/>
      <c r="E27" s="785">
        <f t="shared" si="0"/>
        <v>0</v>
      </c>
      <c r="F27" s="789"/>
      <c r="G27" s="790"/>
    </row>
    <row r="28" spans="1:7" ht="15" customHeight="1">
      <c r="A28" s="787" t="s">
        <v>298</v>
      </c>
      <c r="B28" s="788"/>
      <c r="C28" s="789"/>
      <c r="D28" s="789"/>
      <c r="E28" s="785">
        <f t="shared" si="0"/>
        <v>0</v>
      </c>
      <c r="F28" s="789"/>
      <c r="G28" s="790"/>
    </row>
    <row r="29" spans="1:7" ht="15" customHeight="1">
      <c r="A29" s="787" t="s">
        <v>301</v>
      </c>
      <c r="B29" s="788"/>
      <c r="C29" s="789"/>
      <c r="D29" s="789"/>
      <c r="E29" s="785">
        <f t="shared" si="0"/>
        <v>0</v>
      </c>
      <c r="F29" s="789"/>
      <c r="G29" s="790"/>
    </row>
    <row r="30" spans="1:7" ht="15" customHeight="1">
      <c r="A30" s="787" t="s">
        <v>304</v>
      </c>
      <c r="B30" s="788"/>
      <c r="C30" s="789"/>
      <c r="D30" s="789"/>
      <c r="E30" s="785"/>
      <c r="F30" s="789"/>
      <c r="G30" s="790"/>
    </row>
    <row r="31" spans="1:7" ht="15" customHeight="1">
      <c r="A31" s="787" t="s">
        <v>307</v>
      </c>
      <c r="B31" s="788"/>
      <c r="C31" s="789"/>
      <c r="D31" s="789"/>
      <c r="E31" s="785">
        <f t="shared" si="0"/>
        <v>0</v>
      </c>
      <c r="F31" s="789"/>
      <c r="G31" s="790"/>
    </row>
    <row r="32" spans="1:7" ht="15" customHeight="1">
      <c r="A32" s="787" t="s">
        <v>347</v>
      </c>
      <c r="B32" s="788"/>
      <c r="C32" s="789"/>
      <c r="D32" s="789"/>
      <c r="E32" s="785">
        <f t="shared" si="0"/>
        <v>0</v>
      </c>
      <c r="F32" s="789"/>
      <c r="G32" s="790"/>
    </row>
    <row r="33" spans="1:7" ht="15" customHeight="1">
      <c r="A33" s="787" t="s">
        <v>348</v>
      </c>
      <c r="B33" s="788"/>
      <c r="C33" s="789"/>
      <c r="D33" s="789"/>
      <c r="E33" s="785">
        <f t="shared" si="0"/>
        <v>0</v>
      </c>
      <c r="F33" s="789"/>
      <c r="G33" s="790"/>
    </row>
    <row r="34" spans="1:7" ht="15" customHeight="1">
      <c r="A34" s="787" t="s">
        <v>351</v>
      </c>
      <c r="B34" s="788"/>
      <c r="C34" s="789"/>
      <c r="D34" s="789"/>
      <c r="E34" s="785">
        <f t="shared" si="0"/>
        <v>0</v>
      </c>
      <c r="F34" s="789"/>
      <c r="G34" s="790"/>
    </row>
    <row r="35" spans="1:7" ht="15" customHeight="1" thickBot="1">
      <c r="A35" s="787" t="s">
        <v>352</v>
      </c>
      <c r="B35" s="791"/>
      <c r="C35" s="792"/>
      <c r="D35" s="792"/>
      <c r="E35" s="785">
        <f t="shared" si="0"/>
        <v>0</v>
      </c>
      <c r="F35" s="792"/>
      <c r="G35" s="793"/>
    </row>
    <row r="36" spans="1:7" ht="15" customHeight="1" thickBot="1">
      <c r="A36" s="931" t="s">
        <v>396</v>
      </c>
      <c r="B36" s="932"/>
      <c r="C36" s="794">
        <f>SUM(C5:C35)</f>
        <v>375925</v>
      </c>
      <c r="D36" s="794">
        <f>SUM(D5:D35)</f>
        <v>383</v>
      </c>
      <c r="E36" s="794">
        <f>SUM(E5:E35)</f>
        <v>376308</v>
      </c>
      <c r="F36" s="794">
        <f>SUM(F5:F35)</f>
        <v>24028</v>
      </c>
      <c r="G36" s="795">
        <f>SUM(G5:G35)</f>
        <v>352280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4/2014. (IV.18.) önkormányzati rendelethez&amp;"Times New Roman CE,Dőlt"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view="pageLayout" workbookViewId="0" topLeftCell="B1">
      <selection activeCell="C13" sqref="C13"/>
    </sheetView>
  </sheetViews>
  <sheetFormatPr defaultColWidth="9.00390625" defaultRowHeight="12.75"/>
  <cols>
    <col min="1" max="1" width="6.625" style="0" customWidth="1"/>
    <col min="2" max="2" width="41.50390625" style="0" customWidth="1"/>
    <col min="3" max="3" width="32.875" style="0" customWidth="1"/>
    <col min="4" max="6" width="14.50390625" style="0" customWidth="1"/>
    <col min="7" max="7" width="10.875" style="0" customWidth="1"/>
  </cols>
  <sheetData>
    <row r="1" spans="1:7" ht="45" customHeight="1">
      <c r="A1" s="933" t="s">
        <v>488</v>
      </c>
      <c r="B1" s="933"/>
      <c r="C1" s="933"/>
      <c r="D1" s="933"/>
      <c r="E1" s="933"/>
      <c r="F1" s="933"/>
      <c r="G1" s="933"/>
    </row>
    <row r="2" spans="1:7" ht="17.25" customHeight="1">
      <c r="A2" s="595"/>
      <c r="B2" s="595"/>
      <c r="C2" s="595"/>
      <c r="D2" s="595"/>
      <c r="E2" s="595"/>
      <c r="F2" s="595"/>
      <c r="G2" s="595"/>
    </row>
    <row r="3" spans="1:7" ht="12.75">
      <c r="A3" s="596"/>
      <c r="B3" s="596"/>
      <c r="C3" s="934" t="s">
        <v>402</v>
      </c>
      <c r="D3" s="934"/>
      <c r="E3" s="934"/>
      <c r="F3" s="934"/>
      <c r="G3" s="934"/>
    </row>
    <row r="4" spans="1:7" ht="42.75" customHeight="1">
      <c r="A4" s="597" t="s">
        <v>3</v>
      </c>
      <c r="B4" s="598" t="s">
        <v>489</v>
      </c>
      <c r="C4" s="598" t="s">
        <v>490</v>
      </c>
      <c r="D4" s="525" t="s">
        <v>5</v>
      </c>
      <c r="E4" s="379" t="s">
        <v>6</v>
      </c>
      <c r="F4" s="238" t="s">
        <v>7</v>
      </c>
      <c r="G4" s="599" t="s">
        <v>406</v>
      </c>
    </row>
    <row r="5" spans="1:7" ht="15.75" customHeight="1">
      <c r="A5" s="600" t="s">
        <v>9</v>
      </c>
      <c r="B5" s="601" t="s">
        <v>491</v>
      </c>
      <c r="C5" s="601" t="s">
        <v>492</v>
      </c>
      <c r="D5" s="602">
        <v>3500</v>
      </c>
      <c r="E5" s="602">
        <v>3500</v>
      </c>
      <c r="F5" s="602">
        <v>3500</v>
      </c>
      <c r="G5" s="603">
        <f aca="true" t="shared" si="0" ref="G5:G13">F5/E5*100</f>
        <v>100</v>
      </c>
    </row>
    <row r="6" spans="1:7" ht="15.75" customHeight="1">
      <c r="A6" s="604" t="s">
        <v>11</v>
      </c>
      <c r="B6" s="605" t="s">
        <v>493</v>
      </c>
      <c r="C6" s="605" t="s">
        <v>492</v>
      </c>
      <c r="D6" s="606">
        <v>650</v>
      </c>
      <c r="E6" s="606">
        <v>650</v>
      </c>
      <c r="F6" s="606">
        <v>650</v>
      </c>
      <c r="G6" s="607">
        <f t="shared" si="0"/>
        <v>100</v>
      </c>
    </row>
    <row r="7" spans="1:7" ht="15.75" customHeight="1">
      <c r="A7" s="604" t="s">
        <v>21</v>
      </c>
      <c r="B7" s="605" t="s">
        <v>494</v>
      </c>
      <c r="C7" s="605" t="s">
        <v>492</v>
      </c>
      <c r="D7" s="606">
        <v>200</v>
      </c>
      <c r="E7" s="606">
        <v>200</v>
      </c>
      <c r="F7" s="606">
        <v>200</v>
      </c>
      <c r="G7" s="607">
        <f t="shared" si="0"/>
        <v>100</v>
      </c>
    </row>
    <row r="8" spans="1:7" ht="15.75" customHeight="1">
      <c r="A8" s="604" t="s">
        <v>184</v>
      </c>
      <c r="B8" s="605" t="s">
        <v>495</v>
      </c>
      <c r="C8" s="605" t="s">
        <v>492</v>
      </c>
      <c r="D8" s="606">
        <v>50</v>
      </c>
      <c r="E8" s="606">
        <v>50</v>
      </c>
      <c r="F8" s="606">
        <v>50</v>
      </c>
      <c r="G8" s="607">
        <f t="shared" si="0"/>
        <v>100</v>
      </c>
    </row>
    <row r="9" spans="1:7" ht="15.75" customHeight="1">
      <c r="A9" s="604" t="s">
        <v>43</v>
      </c>
      <c r="B9" s="605" t="s">
        <v>496</v>
      </c>
      <c r="C9" s="605" t="s">
        <v>492</v>
      </c>
      <c r="D9" s="606">
        <v>350</v>
      </c>
      <c r="E9" s="606">
        <v>200</v>
      </c>
      <c r="F9" s="606">
        <v>200</v>
      </c>
      <c r="G9" s="607">
        <f t="shared" si="0"/>
        <v>100</v>
      </c>
    </row>
    <row r="10" spans="1:7" ht="15.75" customHeight="1">
      <c r="A10" s="604" t="s">
        <v>61</v>
      </c>
      <c r="B10" s="605" t="s">
        <v>497</v>
      </c>
      <c r="C10" s="605" t="s">
        <v>492</v>
      </c>
      <c r="D10" s="606">
        <v>350</v>
      </c>
      <c r="E10" s="606">
        <v>350</v>
      </c>
      <c r="F10" s="606">
        <v>350</v>
      </c>
      <c r="G10" s="607">
        <f t="shared" si="0"/>
        <v>100</v>
      </c>
    </row>
    <row r="11" spans="1:7" ht="15.75" customHeight="1">
      <c r="A11" s="604" t="s">
        <v>205</v>
      </c>
      <c r="B11" s="605" t="s">
        <v>498</v>
      </c>
      <c r="C11" s="605" t="s">
        <v>492</v>
      </c>
      <c r="D11" s="608">
        <v>350</v>
      </c>
      <c r="E11" s="608">
        <v>250</v>
      </c>
      <c r="F11" s="608">
        <v>250</v>
      </c>
      <c r="G11" s="607">
        <f t="shared" si="0"/>
        <v>100</v>
      </c>
    </row>
    <row r="12" spans="1:7" ht="15.75" customHeight="1">
      <c r="A12" s="604" t="s">
        <v>90</v>
      </c>
      <c r="B12" s="605" t="s">
        <v>499</v>
      </c>
      <c r="C12" s="605" t="s">
        <v>492</v>
      </c>
      <c r="D12" s="606">
        <v>300</v>
      </c>
      <c r="E12" s="606">
        <v>300</v>
      </c>
      <c r="F12" s="606">
        <v>300</v>
      </c>
      <c r="G12" s="609">
        <f t="shared" si="0"/>
        <v>100</v>
      </c>
    </row>
    <row r="13" spans="1:7" ht="15.75" customHeight="1">
      <c r="A13" s="604" t="s">
        <v>208</v>
      </c>
      <c r="B13" s="605" t="s">
        <v>1151</v>
      </c>
      <c r="C13" s="605" t="s">
        <v>492</v>
      </c>
      <c r="D13" s="610"/>
      <c r="E13" s="606">
        <v>250</v>
      </c>
      <c r="F13" s="606">
        <v>250</v>
      </c>
      <c r="G13" s="609">
        <f t="shared" si="0"/>
        <v>100</v>
      </c>
    </row>
    <row r="14" spans="1:7" ht="15.75" customHeight="1">
      <c r="A14" s="604" t="s">
        <v>100</v>
      </c>
      <c r="B14" s="605"/>
      <c r="C14" s="605"/>
      <c r="D14" s="610"/>
      <c r="E14" s="610"/>
      <c r="F14" s="612"/>
      <c r="G14" s="611"/>
    </row>
    <row r="15" spans="1:7" ht="15.75" customHeight="1">
      <c r="A15" s="604" t="s">
        <v>102</v>
      </c>
      <c r="B15" s="605"/>
      <c r="C15" s="605"/>
      <c r="D15" s="610"/>
      <c r="E15" s="610"/>
      <c r="F15" s="613"/>
      <c r="G15" s="611"/>
    </row>
    <row r="16" spans="1:7" ht="15.75" customHeight="1">
      <c r="A16" s="604" t="s">
        <v>128</v>
      </c>
      <c r="B16" s="605"/>
      <c r="C16" s="605"/>
      <c r="D16" s="610"/>
      <c r="E16" s="610"/>
      <c r="F16" s="614"/>
      <c r="G16" s="611"/>
    </row>
    <row r="17" spans="1:7" ht="15.75" customHeight="1">
      <c r="A17" s="604" t="s">
        <v>130</v>
      </c>
      <c r="B17" s="605"/>
      <c r="C17" s="605"/>
      <c r="D17" s="610"/>
      <c r="E17" s="610"/>
      <c r="F17" s="614"/>
      <c r="G17" s="611"/>
    </row>
    <row r="18" spans="1:7" ht="15.75" customHeight="1">
      <c r="A18" s="604" t="s">
        <v>132</v>
      </c>
      <c r="B18" s="605"/>
      <c r="C18" s="605"/>
      <c r="D18" s="610"/>
      <c r="E18" s="610"/>
      <c r="F18" s="614"/>
      <c r="G18" s="611"/>
    </row>
    <row r="19" spans="1:7" ht="15.75" customHeight="1">
      <c r="A19" s="604" t="s">
        <v>275</v>
      </c>
      <c r="B19" s="605"/>
      <c r="C19" s="605"/>
      <c r="D19" s="610"/>
      <c r="E19" s="610"/>
      <c r="F19" s="614"/>
      <c r="G19" s="611"/>
    </row>
    <row r="20" spans="1:7" ht="15.75" customHeight="1">
      <c r="A20" s="604" t="s">
        <v>277</v>
      </c>
      <c r="B20" s="605"/>
      <c r="C20" s="605"/>
      <c r="D20" s="610"/>
      <c r="E20" s="610"/>
      <c r="F20" s="614"/>
      <c r="G20" s="611"/>
    </row>
    <row r="21" spans="1:7" ht="15.75" customHeight="1">
      <c r="A21" s="604" t="s">
        <v>279</v>
      </c>
      <c r="B21" s="605"/>
      <c r="C21" s="605"/>
      <c r="D21" s="610"/>
      <c r="E21" s="610"/>
      <c r="F21" s="614"/>
      <c r="G21" s="611"/>
    </row>
    <row r="22" spans="1:7" ht="15.75" customHeight="1">
      <c r="A22" s="604" t="s">
        <v>282</v>
      </c>
      <c r="B22" s="605"/>
      <c r="C22" s="605"/>
      <c r="D22" s="610"/>
      <c r="E22" s="610"/>
      <c r="F22" s="614"/>
      <c r="G22" s="611"/>
    </row>
    <row r="23" spans="1:7" ht="15.75" customHeight="1">
      <c r="A23" s="935" t="s">
        <v>396</v>
      </c>
      <c r="B23" s="935"/>
      <c r="C23" s="615"/>
      <c r="D23" s="616">
        <f>SUM(D5:D22)</f>
        <v>5750</v>
      </c>
      <c r="E23" s="616">
        <f>SUM(E5:E22)</f>
        <v>5750</v>
      </c>
      <c r="F23" s="616">
        <f>SUM(F5:F22)</f>
        <v>5750</v>
      </c>
      <c r="G23" s="617">
        <f>F23/E23*100</f>
        <v>100</v>
      </c>
    </row>
  </sheetData>
  <sheetProtection selectLockedCells="1" selectUnlockedCells="1"/>
  <mergeCells count="3">
    <mergeCell ref="A1:G1"/>
    <mergeCell ref="C3:G3"/>
    <mergeCell ref="A23:B23"/>
  </mergeCells>
  <conditionalFormatting sqref="G23">
    <cfRule type="cellIs" priority="1" dxfId="1" operator="equal" stopIfTrue="1">
      <formula>0</formula>
    </cfRule>
  </conditionalFormatting>
  <printOptions horizontalCentered="1"/>
  <pageMargins left="0.7875" right="0.7875" top="1.0631944444444446" bottom="0.9840277777777777" header="0.7875" footer="0.5118055555555555"/>
  <pageSetup horizontalDpi="600" verticalDpi="600" orientation="landscape" paperSize="9" r:id="rId1"/>
  <headerFooter alignWithMargins="0">
    <oddHeader>&amp;R&amp;"Times New Roman CE,Félkövér dőlt"&amp;11 10. melléklet a 4/2014. (IV.18.)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73"/>
  <sheetViews>
    <sheetView view="pageLayout" zoomScaleSheetLayoutView="120" workbookViewId="0" topLeftCell="A1">
      <selection activeCell="A14" sqref="A14"/>
    </sheetView>
  </sheetViews>
  <sheetFormatPr defaultColWidth="12.00390625" defaultRowHeight="12.75"/>
  <cols>
    <col min="1" max="1" width="67.125" style="796" customWidth="1"/>
    <col min="2" max="2" width="6.125" style="796" customWidth="1"/>
    <col min="3" max="4" width="12.125" style="796" customWidth="1"/>
    <col min="5" max="5" width="12.125" style="847" customWidth="1"/>
    <col min="6" max="16384" width="12.00390625" style="796" customWidth="1"/>
  </cols>
  <sheetData>
    <row r="1" spans="1:5" ht="49.5" customHeight="1">
      <c r="A1" s="937" t="s">
        <v>607</v>
      </c>
      <c r="B1" s="938"/>
      <c r="C1" s="938"/>
      <c r="D1" s="938"/>
      <c r="E1" s="938"/>
    </row>
    <row r="2" spans="3:5" ht="16.5" thickBot="1">
      <c r="C2" s="939" t="s">
        <v>608</v>
      </c>
      <c r="D2" s="939"/>
      <c r="E2" s="939"/>
    </row>
    <row r="3" spans="1:5" ht="15.75" customHeight="1">
      <c r="A3" s="940" t="s">
        <v>609</v>
      </c>
      <c r="B3" s="943" t="s">
        <v>610</v>
      </c>
      <c r="C3" s="946" t="s">
        <v>611</v>
      </c>
      <c r="D3" s="946" t="s">
        <v>612</v>
      </c>
      <c r="E3" s="948" t="s">
        <v>613</v>
      </c>
    </row>
    <row r="4" spans="1:5" ht="11.25" customHeight="1">
      <c r="A4" s="941"/>
      <c r="B4" s="944"/>
      <c r="C4" s="947"/>
      <c r="D4" s="947"/>
      <c r="E4" s="949"/>
    </row>
    <row r="5" spans="1:5" ht="15.75">
      <c r="A5" s="942"/>
      <c r="B5" s="945"/>
      <c r="C5" s="950" t="s">
        <v>614</v>
      </c>
      <c r="D5" s="950"/>
      <c r="E5" s="951"/>
    </row>
    <row r="6" spans="1:5" s="800" customFormat="1" ht="16.5" thickBot="1">
      <c r="A6" s="797">
        <v>1</v>
      </c>
      <c r="B6" s="798">
        <v>2</v>
      </c>
      <c r="C6" s="798">
        <v>3</v>
      </c>
      <c r="D6" s="798">
        <v>4</v>
      </c>
      <c r="E6" s="799">
        <v>5</v>
      </c>
    </row>
    <row r="7" spans="1:5" s="805" customFormat="1" ht="15.75">
      <c r="A7" s="801" t="s">
        <v>615</v>
      </c>
      <c r="B7" s="802" t="s">
        <v>616</v>
      </c>
      <c r="C7" s="803">
        <f>C8+C15+C18+C19+C20</f>
        <v>0</v>
      </c>
      <c r="D7" s="803">
        <f>D8+D15+D18+D19+D20</f>
        <v>0</v>
      </c>
      <c r="E7" s="804"/>
    </row>
    <row r="8" spans="1:5" s="805" customFormat="1" ht="16.5" customHeight="1">
      <c r="A8" s="806" t="s">
        <v>617</v>
      </c>
      <c r="B8" s="807" t="s">
        <v>618</v>
      </c>
      <c r="C8" s="808">
        <f>C9+C12</f>
        <v>0</v>
      </c>
      <c r="D8" s="808">
        <f>D9+D12</f>
        <v>0</v>
      </c>
      <c r="E8" s="809"/>
    </row>
    <row r="9" spans="1:5" s="805" customFormat="1" ht="15.75">
      <c r="A9" s="810" t="s">
        <v>619</v>
      </c>
      <c r="B9" s="807" t="s">
        <v>620</v>
      </c>
      <c r="C9" s="811">
        <f>SUM(C10:C11)</f>
        <v>0</v>
      </c>
      <c r="D9" s="811">
        <f>SUM(D10:D11)</f>
        <v>0</v>
      </c>
      <c r="E9" s="812"/>
    </row>
    <row r="10" spans="1:5" s="805" customFormat="1" ht="15.75">
      <c r="A10" s="813" t="s">
        <v>621</v>
      </c>
      <c r="B10" s="807" t="s">
        <v>622</v>
      </c>
      <c r="C10" s="814"/>
      <c r="D10" s="814"/>
      <c r="E10" s="812"/>
    </row>
    <row r="11" spans="1:5" s="805" customFormat="1" ht="15.75">
      <c r="A11" s="813" t="s">
        <v>623</v>
      </c>
      <c r="B11" s="807" t="s">
        <v>624</v>
      </c>
      <c r="C11" s="814"/>
      <c r="D11" s="814"/>
      <c r="E11" s="812"/>
    </row>
    <row r="12" spans="1:5" s="805" customFormat="1" ht="15.75">
      <c r="A12" s="810" t="s">
        <v>625</v>
      </c>
      <c r="B12" s="807" t="s">
        <v>626</v>
      </c>
      <c r="C12" s="811">
        <f>SUM(C13:C14)</f>
        <v>0</v>
      </c>
      <c r="D12" s="811">
        <f>SUM(D13:D14)</f>
        <v>0</v>
      </c>
      <c r="E12" s="812"/>
    </row>
    <row r="13" spans="1:5" s="805" customFormat="1" ht="15.75">
      <c r="A13" s="813" t="s">
        <v>627</v>
      </c>
      <c r="B13" s="807" t="s">
        <v>628</v>
      </c>
      <c r="C13" s="814"/>
      <c r="D13" s="814"/>
      <c r="E13" s="812"/>
    </row>
    <row r="14" spans="1:5" s="805" customFormat="1" ht="15.75">
      <c r="A14" s="813" t="s">
        <v>629</v>
      </c>
      <c r="B14" s="807" t="s">
        <v>630</v>
      </c>
      <c r="C14" s="814"/>
      <c r="D14" s="814"/>
      <c r="E14" s="812"/>
    </row>
    <row r="15" spans="1:5" s="805" customFormat="1" ht="15.75">
      <c r="A15" s="806" t="s">
        <v>631</v>
      </c>
      <c r="B15" s="807" t="s">
        <v>632</v>
      </c>
      <c r="C15" s="811">
        <f>SUM(C16:C17)</f>
        <v>0</v>
      </c>
      <c r="D15" s="811">
        <f>SUM(D16:D17)</f>
        <v>0</v>
      </c>
      <c r="E15" s="812"/>
    </row>
    <row r="16" spans="1:5" s="805" customFormat="1" ht="15.75">
      <c r="A16" s="813" t="s">
        <v>633</v>
      </c>
      <c r="B16" s="807" t="s">
        <v>100</v>
      </c>
      <c r="C16" s="814"/>
      <c r="D16" s="814"/>
      <c r="E16" s="812"/>
    </row>
    <row r="17" spans="1:5" s="805" customFormat="1" ht="15.75">
      <c r="A17" s="813" t="s">
        <v>634</v>
      </c>
      <c r="B17" s="807" t="s">
        <v>102</v>
      </c>
      <c r="C17" s="814"/>
      <c r="D17" s="814"/>
      <c r="E17" s="812"/>
    </row>
    <row r="18" spans="1:5" s="805" customFormat="1" ht="15.75">
      <c r="A18" s="806" t="s">
        <v>635</v>
      </c>
      <c r="B18" s="807" t="s">
        <v>128</v>
      </c>
      <c r="C18" s="814"/>
      <c r="D18" s="814"/>
      <c r="E18" s="812"/>
    </row>
    <row r="19" spans="1:5" s="805" customFormat="1" ht="15.75">
      <c r="A19" s="806" t="s">
        <v>636</v>
      </c>
      <c r="B19" s="807" t="s">
        <v>130</v>
      </c>
      <c r="C19" s="814"/>
      <c r="D19" s="815"/>
      <c r="E19" s="812"/>
    </row>
    <row r="20" spans="1:5" s="805" customFormat="1" ht="15.75">
      <c r="A20" s="806" t="s">
        <v>637</v>
      </c>
      <c r="B20" s="807" t="s">
        <v>132</v>
      </c>
      <c r="C20" s="815"/>
      <c r="D20" s="814"/>
      <c r="E20" s="812"/>
    </row>
    <row r="21" spans="1:5" s="805" customFormat="1" ht="15.75">
      <c r="A21" s="816" t="s">
        <v>638</v>
      </c>
      <c r="B21" s="807" t="s">
        <v>275</v>
      </c>
      <c r="C21" s="817">
        <f>C22+C92+C112+C131</f>
        <v>0</v>
      </c>
      <c r="D21" s="817">
        <f>D22+D92+D112+D131</f>
        <v>0</v>
      </c>
      <c r="E21" s="818">
        <f>E22+E92+E112+E131</f>
        <v>0</v>
      </c>
    </row>
    <row r="22" spans="1:5" s="805" customFormat="1" ht="15.75">
      <c r="A22" s="816" t="s">
        <v>639</v>
      </c>
      <c r="B22" s="807" t="s">
        <v>277</v>
      </c>
      <c r="C22" s="817">
        <f>C23+C79+C90+C91</f>
        <v>0</v>
      </c>
      <c r="D22" s="817">
        <f>D23+D79+D90+D91</f>
        <v>0</v>
      </c>
      <c r="E22" s="818">
        <f>E23+E79+E90+E91</f>
        <v>0</v>
      </c>
    </row>
    <row r="23" spans="1:5" s="805" customFormat="1" ht="15.75">
      <c r="A23" s="806" t="s">
        <v>640</v>
      </c>
      <c r="B23" s="807" t="s">
        <v>279</v>
      </c>
      <c r="C23" s="819">
        <f>C24+C44</f>
        <v>0</v>
      </c>
      <c r="D23" s="819">
        <f>D24+D44</f>
        <v>0</v>
      </c>
      <c r="E23" s="820">
        <f>E24+E44</f>
        <v>0</v>
      </c>
    </row>
    <row r="24" spans="1:5" s="805" customFormat="1" ht="22.5">
      <c r="A24" s="810" t="s">
        <v>641</v>
      </c>
      <c r="B24" s="807" t="s">
        <v>282</v>
      </c>
      <c r="C24" s="811">
        <f>C25+C28+C31+C34+C37+C40+C43</f>
        <v>0</v>
      </c>
      <c r="D24" s="811">
        <f>D25+D28+D31+D34+D37+D40+D43</f>
        <v>0</v>
      </c>
      <c r="E24" s="821">
        <f>E25+E28+E31+E34+E37+E40+E43</f>
        <v>0</v>
      </c>
    </row>
    <row r="25" spans="1:5" s="805" customFormat="1" ht="15.75">
      <c r="A25" s="822" t="s">
        <v>642</v>
      </c>
      <c r="B25" s="807" t="s">
        <v>285</v>
      </c>
      <c r="C25" s="811">
        <f>SUM(C26:C27)</f>
        <v>0</v>
      </c>
      <c r="D25" s="811">
        <f>SUM(D26:D27)</f>
        <v>0</v>
      </c>
      <c r="E25" s="821">
        <f>SUM(E26:E27)</f>
        <v>0</v>
      </c>
    </row>
    <row r="26" spans="1:5" s="805" customFormat="1" ht="15.75">
      <c r="A26" s="823" t="s">
        <v>643</v>
      </c>
      <c r="B26" s="807" t="s">
        <v>288</v>
      </c>
      <c r="C26" s="814"/>
      <c r="D26" s="814"/>
      <c r="E26" s="824"/>
    </row>
    <row r="27" spans="1:5" s="805" customFormat="1" ht="15.75">
      <c r="A27" s="823" t="s">
        <v>644</v>
      </c>
      <c r="B27" s="807" t="s">
        <v>291</v>
      </c>
      <c r="C27" s="814"/>
      <c r="D27" s="815"/>
      <c r="E27" s="824"/>
    </row>
    <row r="28" spans="1:5" s="805" customFormat="1" ht="15.75">
      <c r="A28" s="822" t="s">
        <v>645</v>
      </c>
      <c r="B28" s="807" t="s">
        <v>292</v>
      </c>
      <c r="C28" s="811">
        <f>SUM(C29:C30)</f>
        <v>0</v>
      </c>
      <c r="D28" s="811">
        <f>SUM(D29:D30)</f>
        <v>0</v>
      </c>
      <c r="E28" s="821">
        <f>SUM(E29:E30)</f>
        <v>0</v>
      </c>
    </row>
    <row r="29" spans="1:5" s="805" customFormat="1" ht="15.75">
      <c r="A29" s="823" t="s">
        <v>646</v>
      </c>
      <c r="B29" s="807" t="s">
        <v>295</v>
      </c>
      <c r="C29" s="814"/>
      <c r="D29" s="814"/>
      <c r="E29" s="824"/>
    </row>
    <row r="30" spans="1:5" s="805" customFormat="1" ht="15.75">
      <c r="A30" s="823" t="s">
        <v>647</v>
      </c>
      <c r="B30" s="807" t="s">
        <v>298</v>
      </c>
      <c r="C30" s="814"/>
      <c r="D30" s="815"/>
      <c r="E30" s="824"/>
    </row>
    <row r="31" spans="1:5" s="805" customFormat="1" ht="15.75">
      <c r="A31" s="822" t="s">
        <v>648</v>
      </c>
      <c r="B31" s="807" t="s">
        <v>301</v>
      </c>
      <c r="C31" s="811">
        <f>SUM(C32:C33)</f>
        <v>0</v>
      </c>
      <c r="D31" s="811">
        <f>SUM(D32:D33)</f>
        <v>0</v>
      </c>
      <c r="E31" s="821">
        <f>SUM(E32:E33)</f>
        <v>0</v>
      </c>
    </row>
    <row r="32" spans="1:5" s="805" customFormat="1" ht="15.75">
      <c r="A32" s="823" t="s">
        <v>649</v>
      </c>
      <c r="B32" s="807" t="s">
        <v>304</v>
      </c>
      <c r="C32" s="814"/>
      <c r="D32" s="814"/>
      <c r="E32" s="824"/>
    </row>
    <row r="33" spans="1:5" s="805" customFormat="1" ht="15.75">
      <c r="A33" s="825" t="s">
        <v>650</v>
      </c>
      <c r="B33" s="807" t="s">
        <v>307</v>
      </c>
      <c r="C33" s="814"/>
      <c r="D33" s="815"/>
      <c r="E33" s="824"/>
    </row>
    <row r="34" spans="1:5" s="805" customFormat="1" ht="15.75">
      <c r="A34" s="822" t="s">
        <v>651</v>
      </c>
      <c r="B34" s="807" t="s">
        <v>347</v>
      </c>
      <c r="C34" s="811">
        <f>SUM(C35:C36)</f>
        <v>0</v>
      </c>
      <c r="D34" s="811">
        <f>SUM(D35:D36)</f>
        <v>0</v>
      </c>
      <c r="E34" s="821">
        <f>SUM(E35:E36)</f>
        <v>0</v>
      </c>
    </row>
    <row r="35" spans="1:5" s="805" customFormat="1" ht="15.75">
      <c r="A35" s="823" t="s">
        <v>652</v>
      </c>
      <c r="B35" s="807" t="s">
        <v>348</v>
      </c>
      <c r="C35" s="814"/>
      <c r="D35" s="814"/>
      <c r="E35" s="824"/>
    </row>
    <row r="36" spans="1:5" s="805" customFormat="1" ht="15.75">
      <c r="A36" s="825" t="s">
        <v>653</v>
      </c>
      <c r="B36" s="807" t="s">
        <v>351</v>
      </c>
      <c r="C36" s="814"/>
      <c r="D36" s="815"/>
      <c r="E36" s="824"/>
    </row>
    <row r="37" spans="1:5" s="805" customFormat="1" ht="15.75">
      <c r="A37" s="822" t="s">
        <v>654</v>
      </c>
      <c r="B37" s="807" t="s">
        <v>352</v>
      </c>
      <c r="C37" s="811">
        <f>SUM(C38:C39)</f>
        <v>0</v>
      </c>
      <c r="D37" s="811">
        <f>SUM(D38:D39)</f>
        <v>0</v>
      </c>
      <c r="E37" s="821">
        <f>SUM(E38:E39)</f>
        <v>0</v>
      </c>
    </row>
    <row r="38" spans="1:5" s="805" customFormat="1" ht="15.75">
      <c r="A38" s="823" t="s">
        <v>655</v>
      </c>
      <c r="B38" s="807" t="s">
        <v>656</v>
      </c>
      <c r="C38" s="814"/>
      <c r="D38" s="814"/>
      <c r="E38" s="824"/>
    </row>
    <row r="39" spans="1:5" s="805" customFormat="1" ht="15.75">
      <c r="A39" s="825" t="s">
        <v>657</v>
      </c>
      <c r="B39" s="807" t="s">
        <v>658</v>
      </c>
      <c r="C39" s="814"/>
      <c r="D39" s="815"/>
      <c r="E39" s="824"/>
    </row>
    <row r="40" spans="1:5" s="805" customFormat="1" ht="15.75">
      <c r="A40" s="822" t="s">
        <v>659</v>
      </c>
      <c r="B40" s="807" t="s">
        <v>660</v>
      </c>
      <c r="C40" s="811">
        <f>SUM(C41:C42)</f>
        <v>0</v>
      </c>
      <c r="D40" s="811">
        <f>SUM(D41:D42)</f>
        <v>0</v>
      </c>
      <c r="E40" s="821">
        <f>SUM(E41:E42)</f>
        <v>0</v>
      </c>
    </row>
    <row r="41" spans="1:5" s="805" customFormat="1" ht="15.75">
      <c r="A41" s="823" t="s">
        <v>661</v>
      </c>
      <c r="B41" s="807" t="s">
        <v>662</v>
      </c>
      <c r="C41" s="814"/>
      <c r="D41" s="814"/>
      <c r="E41" s="824"/>
    </row>
    <row r="42" spans="1:5" s="805" customFormat="1" ht="15.75">
      <c r="A42" s="825" t="s">
        <v>663</v>
      </c>
      <c r="B42" s="807" t="s">
        <v>664</v>
      </c>
      <c r="C42" s="814"/>
      <c r="D42" s="815"/>
      <c r="E42" s="824"/>
    </row>
    <row r="43" spans="1:5" s="805" customFormat="1" ht="15.75">
      <c r="A43" s="822" t="s">
        <v>665</v>
      </c>
      <c r="B43" s="807" t="s">
        <v>666</v>
      </c>
      <c r="C43" s="815"/>
      <c r="D43" s="814"/>
      <c r="E43" s="812"/>
    </row>
    <row r="44" spans="1:5" s="805" customFormat="1" ht="22.5">
      <c r="A44" s="810" t="s">
        <v>667</v>
      </c>
      <c r="B44" s="807" t="s">
        <v>668</v>
      </c>
      <c r="C44" s="811">
        <f>C45+C48+C51+C54+C57+C60+C63+C66+C69+C72+C75+C78</f>
        <v>0</v>
      </c>
      <c r="D44" s="811">
        <f>D45+D48+D51+D54+D57+D60+D63+D66+D69+D72+D75+D78</f>
        <v>0</v>
      </c>
      <c r="E44" s="821">
        <f>E45+E48+E51+E54+E57+E60+E63+E66+E69+E72+E75+E78</f>
        <v>0</v>
      </c>
    </row>
    <row r="45" spans="1:5" s="805" customFormat="1" ht="15.75">
      <c r="A45" s="822" t="s">
        <v>669</v>
      </c>
      <c r="B45" s="807" t="s">
        <v>670</v>
      </c>
      <c r="C45" s="811">
        <f>SUM(C46:C47)</f>
        <v>0</v>
      </c>
      <c r="D45" s="811">
        <f>SUM(D46:D47)</f>
        <v>0</v>
      </c>
      <c r="E45" s="821">
        <f>SUM(E46:E47)</f>
        <v>0</v>
      </c>
    </row>
    <row r="46" spans="1:5" s="805" customFormat="1" ht="15.75">
      <c r="A46" s="823" t="s">
        <v>671</v>
      </c>
      <c r="B46" s="807" t="s">
        <v>672</v>
      </c>
      <c r="C46" s="814"/>
      <c r="D46" s="814"/>
      <c r="E46" s="824"/>
    </row>
    <row r="47" spans="1:5" s="805" customFormat="1" ht="15.75">
      <c r="A47" s="825" t="s">
        <v>673</v>
      </c>
      <c r="B47" s="807" t="s">
        <v>674</v>
      </c>
      <c r="C47" s="814"/>
      <c r="D47" s="815"/>
      <c r="E47" s="824"/>
    </row>
    <row r="48" spans="1:5" s="805" customFormat="1" ht="15.75">
      <c r="A48" s="822" t="s">
        <v>675</v>
      </c>
      <c r="B48" s="807" t="s">
        <v>676</v>
      </c>
      <c r="C48" s="811">
        <f>SUM(C49:C50)</f>
        <v>0</v>
      </c>
      <c r="D48" s="811">
        <f>SUM(D49:D50)</f>
        <v>0</v>
      </c>
      <c r="E48" s="821">
        <f>SUM(E49:E50)</f>
        <v>0</v>
      </c>
    </row>
    <row r="49" spans="1:5" s="805" customFormat="1" ht="15.75">
      <c r="A49" s="823" t="s">
        <v>677</v>
      </c>
      <c r="B49" s="807" t="s">
        <v>678</v>
      </c>
      <c r="C49" s="814"/>
      <c r="D49" s="814"/>
      <c r="E49" s="824"/>
    </row>
    <row r="50" spans="1:5" s="805" customFormat="1" ht="15.75">
      <c r="A50" s="825" t="s">
        <v>679</v>
      </c>
      <c r="B50" s="807" t="s">
        <v>680</v>
      </c>
      <c r="C50" s="814"/>
      <c r="D50" s="815"/>
      <c r="E50" s="824"/>
    </row>
    <row r="51" spans="1:5" s="805" customFormat="1" ht="15.75">
      <c r="A51" s="822" t="s">
        <v>681</v>
      </c>
      <c r="B51" s="807" t="s">
        <v>682</v>
      </c>
      <c r="C51" s="811">
        <f>SUM(C52:C53)</f>
        <v>0</v>
      </c>
      <c r="D51" s="811">
        <f>SUM(D52:D53)</f>
        <v>0</v>
      </c>
      <c r="E51" s="821">
        <f>SUM(E52:E53)</f>
        <v>0</v>
      </c>
    </row>
    <row r="52" spans="1:5" s="805" customFormat="1" ht="15.75">
      <c r="A52" s="823" t="s">
        <v>683</v>
      </c>
      <c r="B52" s="807" t="s">
        <v>684</v>
      </c>
      <c r="C52" s="814"/>
      <c r="D52" s="814"/>
      <c r="E52" s="824"/>
    </row>
    <row r="53" spans="1:5" s="805" customFormat="1" ht="15.75">
      <c r="A53" s="825" t="s">
        <v>685</v>
      </c>
      <c r="B53" s="807" t="s">
        <v>686</v>
      </c>
      <c r="C53" s="814"/>
      <c r="D53" s="815"/>
      <c r="E53" s="824"/>
    </row>
    <row r="54" spans="1:5" s="805" customFormat="1" ht="15.75">
      <c r="A54" s="822" t="s">
        <v>687</v>
      </c>
      <c r="B54" s="807" t="s">
        <v>688</v>
      </c>
      <c r="C54" s="811">
        <f>SUM(C55:C56)</f>
        <v>0</v>
      </c>
      <c r="D54" s="811">
        <f>SUM(D55:D56)</f>
        <v>0</v>
      </c>
      <c r="E54" s="821">
        <f>SUM(E55:E56)</f>
        <v>0</v>
      </c>
    </row>
    <row r="55" spans="1:5" s="805" customFormat="1" ht="15.75">
      <c r="A55" s="823" t="s">
        <v>689</v>
      </c>
      <c r="B55" s="807" t="s">
        <v>690</v>
      </c>
      <c r="C55" s="814"/>
      <c r="D55" s="814"/>
      <c r="E55" s="824"/>
    </row>
    <row r="56" spans="1:5" s="805" customFormat="1" ht="15.75">
      <c r="A56" s="825" t="s">
        <v>691</v>
      </c>
      <c r="B56" s="807" t="s">
        <v>692</v>
      </c>
      <c r="C56" s="814"/>
      <c r="D56" s="815"/>
      <c r="E56" s="824"/>
    </row>
    <row r="57" spans="1:5" s="805" customFormat="1" ht="15.75">
      <c r="A57" s="822" t="s">
        <v>693</v>
      </c>
      <c r="B57" s="807" t="s">
        <v>694</v>
      </c>
      <c r="C57" s="811">
        <f>SUM(C58:C59)</f>
        <v>0</v>
      </c>
      <c r="D57" s="811">
        <f>SUM(D58:D59)</f>
        <v>0</v>
      </c>
      <c r="E57" s="821">
        <f>SUM(E58:E59)</f>
        <v>0</v>
      </c>
    </row>
    <row r="58" spans="1:5" s="805" customFormat="1" ht="15.75">
      <c r="A58" s="823" t="s">
        <v>695</v>
      </c>
      <c r="B58" s="807" t="s">
        <v>696</v>
      </c>
      <c r="C58" s="814"/>
      <c r="D58" s="814"/>
      <c r="E58" s="824"/>
    </row>
    <row r="59" spans="1:5" s="805" customFormat="1" ht="15.75">
      <c r="A59" s="825" t="s">
        <v>697</v>
      </c>
      <c r="B59" s="807" t="s">
        <v>698</v>
      </c>
      <c r="C59" s="814"/>
      <c r="D59" s="815"/>
      <c r="E59" s="824"/>
    </row>
    <row r="60" spans="1:5" s="805" customFormat="1" ht="15.75">
      <c r="A60" s="822" t="s">
        <v>699</v>
      </c>
      <c r="B60" s="807" t="s">
        <v>700</v>
      </c>
      <c r="C60" s="811">
        <f>SUM(C61:C62)</f>
        <v>0</v>
      </c>
      <c r="D60" s="811">
        <f>SUM(D61:D62)</f>
        <v>0</v>
      </c>
      <c r="E60" s="821">
        <f>SUM(E61:E62)</f>
        <v>0</v>
      </c>
    </row>
    <row r="61" spans="1:5" s="805" customFormat="1" ht="15.75">
      <c r="A61" s="823" t="s">
        <v>701</v>
      </c>
      <c r="B61" s="807" t="s">
        <v>702</v>
      </c>
      <c r="C61" s="814"/>
      <c r="D61" s="814"/>
      <c r="E61" s="824"/>
    </row>
    <row r="62" spans="1:5" s="805" customFormat="1" ht="15.75">
      <c r="A62" s="825" t="s">
        <v>703</v>
      </c>
      <c r="B62" s="807" t="s">
        <v>704</v>
      </c>
      <c r="C62" s="814"/>
      <c r="D62" s="815"/>
      <c r="E62" s="824"/>
    </row>
    <row r="63" spans="1:5" s="805" customFormat="1" ht="15.75">
      <c r="A63" s="822" t="s">
        <v>705</v>
      </c>
      <c r="B63" s="807" t="s">
        <v>706</v>
      </c>
      <c r="C63" s="811">
        <f>SUM(C64:C65)</f>
        <v>0</v>
      </c>
      <c r="D63" s="811">
        <f>SUM(D64:D65)</f>
        <v>0</v>
      </c>
      <c r="E63" s="821">
        <f>SUM(E64:E65)</f>
        <v>0</v>
      </c>
    </row>
    <row r="64" spans="1:5" s="805" customFormat="1" ht="15.75">
      <c r="A64" s="823" t="s">
        <v>707</v>
      </c>
      <c r="B64" s="807" t="s">
        <v>708</v>
      </c>
      <c r="C64" s="814"/>
      <c r="D64" s="814"/>
      <c r="E64" s="824"/>
    </row>
    <row r="65" spans="1:5" s="805" customFormat="1" ht="15.75">
      <c r="A65" s="825" t="s">
        <v>709</v>
      </c>
      <c r="B65" s="807" t="s">
        <v>710</v>
      </c>
      <c r="C65" s="814"/>
      <c r="D65" s="815"/>
      <c r="E65" s="824"/>
    </row>
    <row r="66" spans="1:5" s="805" customFormat="1" ht="15.75">
      <c r="A66" s="822" t="s">
        <v>711</v>
      </c>
      <c r="B66" s="807" t="s">
        <v>712</v>
      </c>
      <c r="C66" s="811">
        <f>SUM(C67:C68)</f>
        <v>0</v>
      </c>
      <c r="D66" s="811">
        <f>SUM(D67:D68)</f>
        <v>0</v>
      </c>
      <c r="E66" s="821">
        <f>SUM(E67:E68)</f>
        <v>0</v>
      </c>
    </row>
    <row r="67" spans="1:5" s="805" customFormat="1" ht="15.75">
      <c r="A67" s="823" t="s">
        <v>713</v>
      </c>
      <c r="B67" s="807" t="s">
        <v>714</v>
      </c>
      <c r="C67" s="814"/>
      <c r="D67" s="814"/>
      <c r="E67" s="824"/>
    </row>
    <row r="68" spans="1:5" s="805" customFormat="1" ht="15.75">
      <c r="A68" s="825" t="s">
        <v>715</v>
      </c>
      <c r="B68" s="807" t="s">
        <v>716</v>
      </c>
      <c r="C68" s="814"/>
      <c r="D68" s="815"/>
      <c r="E68" s="824"/>
    </row>
    <row r="69" spans="1:5" s="805" customFormat="1" ht="15.75">
      <c r="A69" s="822" t="s">
        <v>717</v>
      </c>
      <c r="B69" s="807" t="s">
        <v>718</v>
      </c>
      <c r="C69" s="811">
        <f>SUM(C70:C71)</f>
        <v>0</v>
      </c>
      <c r="D69" s="811">
        <f>SUM(D70:D71)</f>
        <v>0</v>
      </c>
      <c r="E69" s="821">
        <f>SUM(E70:E71)</f>
        <v>0</v>
      </c>
    </row>
    <row r="70" spans="1:5" s="805" customFormat="1" ht="15.75">
      <c r="A70" s="823" t="s">
        <v>719</v>
      </c>
      <c r="B70" s="807" t="s">
        <v>720</v>
      </c>
      <c r="C70" s="814"/>
      <c r="D70" s="814"/>
      <c r="E70" s="824"/>
    </row>
    <row r="71" spans="1:5" s="805" customFormat="1" ht="15.75">
      <c r="A71" s="825" t="s">
        <v>721</v>
      </c>
      <c r="B71" s="807" t="s">
        <v>722</v>
      </c>
      <c r="C71" s="814"/>
      <c r="D71" s="815"/>
      <c r="E71" s="824"/>
    </row>
    <row r="72" spans="1:5" s="805" customFormat="1" ht="15.75">
      <c r="A72" s="822" t="s">
        <v>723</v>
      </c>
      <c r="B72" s="807" t="s">
        <v>724</v>
      </c>
      <c r="C72" s="811">
        <f>SUM(C73:C74)</f>
        <v>0</v>
      </c>
      <c r="D72" s="811">
        <f>SUM(D73:D74)</f>
        <v>0</v>
      </c>
      <c r="E72" s="821">
        <f>SUM(E73:E74)</f>
        <v>0</v>
      </c>
    </row>
    <row r="73" spans="1:5" s="805" customFormat="1" ht="15.75">
      <c r="A73" s="823" t="s">
        <v>725</v>
      </c>
      <c r="B73" s="807" t="s">
        <v>726</v>
      </c>
      <c r="C73" s="814"/>
      <c r="D73" s="814"/>
      <c r="E73" s="824"/>
    </row>
    <row r="74" spans="1:5" s="805" customFormat="1" ht="15.75">
      <c r="A74" s="825" t="s">
        <v>727</v>
      </c>
      <c r="B74" s="807" t="s">
        <v>728</v>
      </c>
      <c r="C74" s="814"/>
      <c r="D74" s="815"/>
      <c r="E74" s="824"/>
    </row>
    <row r="75" spans="1:5" s="805" customFormat="1" ht="15.75">
      <c r="A75" s="822" t="s">
        <v>729</v>
      </c>
      <c r="B75" s="807" t="s">
        <v>730</v>
      </c>
      <c r="C75" s="811">
        <f>SUM(C76:C77)</f>
        <v>0</v>
      </c>
      <c r="D75" s="811">
        <f>SUM(D76:D77)</f>
        <v>0</v>
      </c>
      <c r="E75" s="821">
        <f>SUM(E76:E77)</f>
        <v>0</v>
      </c>
    </row>
    <row r="76" spans="1:5" s="805" customFormat="1" ht="15.75">
      <c r="A76" s="823" t="s">
        <v>731</v>
      </c>
      <c r="B76" s="807" t="s">
        <v>732</v>
      </c>
      <c r="C76" s="814"/>
      <c r="D76" s="814"/>
      <c r="E76" s="824"/>
    </row>
    <row r="77" spans="1:5" s="805" customFormat="1" ht="15.75">
      <c r="A77" s="825" t="s">
        <v>733</v>
      </c>
      <c r="B77" s="807" t="s">
        <v>734</v>
      </c>
      <c r="C77" s="814"/>
      <c r="D77" s="815"/>
      <c r="E77" s="824"/>
    </row>
    <row r="78" spans="1:5" s="805" customFormat="1" ht="15.75">
      <c r="A78" s="822" t="s">
        <v>735</v>
      </c>
      <c r="B78" s="807" t="s">
        <v>736</v>
      </c>
      <c r="C78" s="815"/>
      <c r="D78" s="814"/>
      <c r="E78" s="812"/>
    </row>
    <row r="79" spans="1:5" s="805" customFormat="1" ht="15.75">
      <c r="A79" s="806" t="s">
        <v>737</v>
      </c>
      <c r="B79" s="807" t="s">
        <v>738</v>
      </c>
      <c r="C79" s="819">
        <f>C80+C83+C86+C89</f>
        <v>0</v>
      </c>
      <c r="D79" s="819">
        <f>D80+D83+D86+D89</f>
        <v>0</v>
      </c>
      <c r="E79" s="819">
        <f>E80+E83+E86+E89</f>
        <v>0</v>
      </c>
    </row>
    <row r="80" spans="1:5" s="805" customFormat="1" ht="15.75">
      <c r="A80" s="822" t="s">
        <v>739</v>
      </c>
      <c r="B80" s="807" t="s">
        <v>740</v>
      </c>
      <c r="C80" s="811">
        <f>SUM(C81:C82)</f>
        <v>0</v>
      </c>
      <c r="D80" s="811">
        <f>SUM(D81:D82)</f>
        <v>0</v>
      </c>
      <c r="E80" s="821">
        <f>SUM(E81:E82)</f>
        <v>0</v>
      </c>
    </row>
    <row r="81" spans="1:5" s="805" customFormat="1" ht="15.75">
      <c r="A81" s="823" t="s">
        <v>741</v>
      </c>
      <c r="B81" s="807" t="s">
        <v>742</v>
      </c>
      <c r="C81" s="814"/>
      <c r="D81" s="814"/>
      <c r="E81" s="824"/>
    </row>
    <row r="82" spans="1:5" s="805" customFormat="1" ht="15.75">
      <c r="A82" s="825" t="s">
        <v>743</v>
      </c>
      <c r="B82" s="807" t="s">
        <v>744</v>
      </c>
      <c r="C82" s="814"/>
      <c r="D82" s="815"/>
      <c r="E82" s="824"/>
    </row>
    <row r="83" spans="1:5" s="805" customFormat="1" ht="15.75">
      <c r="A83" s="822" t="s">
        <v>745</v>
      </c>
      <c r="B83" s="807" t="s">
        <v>746</v>
      </c>
      <c r="C83" s="811">
        <f>SUM(C84:C85)</f>
        <v>0</v>
      </c>
      <c r="D83" s="811">
        <f>SUM(D84:D85)</f>
        <v>0</v>
      </c>
      <c r="E83" s="821">
        <f>SUM(E84:E85)</f>
        <v>0</v>
      </c>
    </row>
    <row r="84" spans="1:5" s="805" customFormat="1" ht="15.75">
      <c r="A84" s="823" t="s">
        <v>747</v>
      </c>
      <c r="B84" s="807" t="s">
        <v>748</v>
      </c>
      <c r="C84" s="814"/>
      <c r="D84" s="814"/>
      <c r="E84" s="824"/>
    </row>
    <row r="85" spans="1:5" s="805" customFormat="1" ht="15.75">
      <c r="A85" s="825" t="s">
        <v>749</v>
      </c>
      <c r="B85" s="807" t="s">
        <v>750</v>
      </c>
      <c r="C85" s="814"/>
      <c r="D85" s="815"/>
      <c r="E85" s="824"/>
    </row>
    <row r="86" spans="1:5" s="805" customFormat="1" ht="15.75">
      <c r="A86" s="822" t="s">
        <v>751</v>
      </c>
      <c r="B86" s="807" t="s">
        <v>752</v>
      </c>
      <c r="C86" s="811">
        <f>SUM(C87:C88)</f>
        <v>0</v>
      </c>
      <c r="D86" s="811">
        <f>SUM(D87:D88)</f>
        <v>0</v>
      </c>
      <c r="E86" s="821">
        <f>SUM(E87:E88)</f>
        <v>0</v>
      </c>
    </row>
    <row r="87" spans="1:5" s="805" customFormat="1" ht="15.75">
      <c r="A87" s="823" t="s">
        <v>753</v>
      </c>
      <c r="B87" s="807" t="s">
        <v>754</v>
      </c>
      <c r="C87" s="814"/>
      <c r="D87" s="814"/>
      <c r="E87" s="824"/>
    </row>
    <row r="88" spans="1:5" s="805" customFormat="1" ht="15.75">
      <c r="A88" s="825" t="s">
        <v>755</v>
      </c>
      <c r="B88" s="807" t="s">
        <v>756</v>
      </c>
      <c r="C88" s="814"/>
      <c r="D88" s="815"/>
      <c r="E88" s="824"/>
    </row>
    <row r="89" spans="1:5" s="805" customFormat="1" ht="15.75">
      <c r="A89" s="822" t="s">
        <v>757</v>
      </c>
      <c r="B89" s="807" t="s">
        <v>758</v>
      </c>
      <c r="C89" s="815"/>
      <c r="D89" s="814"/>
      <c r="E89" s="812"/>
    </row>
    <row r="90" spans="1:5" s="805" customFormat="1" ht="15.75">
      <c r="A90" s="806" t="s">
        <v>759</v>
      </c>
      <c r="B90" s="807" t="s">
        <v>760</v>
      </c>
      <c r="C90" s="826"/>
      <c r="D90" s="827"/>
      <c r="E90" s="828"/>
    </row>
    <row r="91" spans="1:5" s="805" customFormat="1" ht="15.75">
      <c r="A91" s="806" t="s">
        <v>761</v>
      </c>
      <c r="B91" s="807" t="s">
        <v>762</v>
      </c>
      <c r="C91" s="826"/>
      <c r="D91" s="827"/>
      <c r="E91" s="828"/>
    </row>
    <row r="92" spans="1:5" s="805" customFormat="1" ht="15.75">
      <c r="A92" s="806" t="s">
        <v>763</v>
      </c>
      <c r="B92" s="807" t="s">
        <v>764</v>
      </c>
      <c r="C92" s="817">
        <f>C93+C104+C109+C110+C111</f>
        <v>0</v>
      </c>
      <c r="D92" s="817">
        <f>D93+D104+D109+D110+D111</f>
        <v>0</v>
      </c>
      <c r="E92" s="818">
        <f>E93+E104+E109+E110+E111</f>
        <v>0</v>
      </c>
    </row>
    <row r="93" spans="1:5" s="805" customFormat="1" ht="15.75">
      <c r="A93" s="806" t="s">
        <v>765</v>
      </c>
      <c r="B93" s="807" t="s">
        <v>766</v>
      </c>
      <c r="C93" s="819">
        <f>C94+C99</f>
        <v>0</v>
      </c>
      <c r="D93" s="819">
        <f>D94+D99</f>
        <v>0</v>
      </c>
      <c r="E93" s="820">
        <f>E94+E99</f>
        <v>0</v>
      </c>
    </row>
    <row r="94" spans="1:5" s="805" customFormat="1" ht="15.75">
      <c r="A94" s="810" t="s">
        <v>767</v>
      </c>
      <c r="B94" s="807" t="s">
        <v>768</v>
      </c>
      <c r="C94" s="811">
        <f>C95+C98</f>
        <v>0</v>
      </c>
      <c r="D94" s="811">
        <f>D95+D98</f>
        <v>0</v>
      </c>
      <c r="E94" s="812"/>
    </row>
    <row r="95" spans="1:5" s="805" customFormat="1" ht="22.5">
      <c r="A95" s="822" t="s">
        <v>769</v>
      </c>
      <c r="B95" s="807" t="s">
        <v>770</v>
      </c>
      <c r="C95" s="811">
        <f>SUM(C96:C97)</f>
        <v>0</v>
      </c>
      <c r="D95" s="811">
        <f>SUM(D96:D97)</f>
        <v>0</v>
      </c>
      <c r="E95" s="812"/>
    </row>
    <row r="96" spans="1:5" s="805" customFormat="1" ht="20.25" customHeight="1">
      <c r="A96" s="823" t="s">
        <v>771</v>
      </c>
      <c r="B96" s="807" t="s">
        <v>772</v>
      </c>
      <c r="C96" s="814"/>
      <c r="D96" s="814"/>
      <c r="E96" s="812"/>
    </row>
    <row r="97" spans="1:5" s="805" customFormat="1" ht="15.75">
      <c r="A97" s="825" t="s">
        <v>773</v>
      </c>
      <c r="B97" s="807" t="s">
        <v>774</v>
      </c>
      <c r="C97" s="814"/>
      <c r="D97" s="815"/>
      <c r="E97" s="812"/>
    </row>
    <row r="98" spans="1:5" s="805" customFormat="1" ht="15.75">
      <c r="A98" s="822" t="s">
        <v>775</v>
      </c>
      <c r="B98" s="807" t="s">
        <v>776</v>
      </c>
      <c r="C98" s="815"/>
      <c r="D98" s="814"/>
      <c r="E98" s="812"/>
    </row>
    <row r="99" spans="1:5" s="805" customFormat="1" ht="15.75">
      <c r="A99" s="810" t="s">
        <v>777</v>
      </c>
      <c r="B99" s="807" t="s">
        <v>778</v>
      </c>
      <c r="C99" s="811">
        <f>C100+C103</f>
        <v>0</v>
      </c>
      <c r="D99" s="811">
        <f>D100+D103</f>
        <v>0</v>
      </c>
      <c r="E99" s="812"/>
    </row>
    <row r="100" spans="1:5" s="805" customFormat="1" ht="15.75" customHeight="1">
      <c r="A100" s="822" t="s">
        <v>779</v>
      </c>
      <c r="B100" s="807" t="s">
        <v>780</v>
      </c>
      <c r="C100" s="811">
        <f>SUM(C101:C102)</f>
        <v>0</v>
      </c>
      <c r="D100" s="811">
        <f>SUM(D101:D102)</f>
        <v>0</v>
      </c>
      <c r="E100" s="812"/>
    </row>
    <row r="101" spans="1:5" s="805" customFormat="1" ht="15.75">
      <c r="A101" s="823" t="s">
        <v>781</v>
      </c>
      <c r="B101" s="807" t="s">
        <v>782</v>
      </c>
      <c r="C101" s="814"/>
      <c r="D101" s="814"/>
      <c r="E101" s="812"/>
    </row>
    <row r="102" spans="1:5" s="805" customFormat="1" ht="15.75">
      <c r="A102" s="825" t="s">
        <v>783</v>
      </c>
      <c r="B102" s="807" t="s">
        <v>784</v>
      </c>
      <c r="C102" s="814"/>
      <c r="D102" s="815"/>
      <c r="E102" s="812"/>
    </row>
    <row r="103" spans="1:5" s="805" customFormat="1" ht="15.75">
      <c r="A103" s="822" t="s">
        <v>785</v>
      </c>
      <c r="B103" s="807" t="s">
        <v>786</v>
      </c>
      <c r="C103" s="815"/>
      <c r="D103" s="814"/>
      <c r="E103" s="812"/>
    </row>
    <row r="104" spans="1:5" s="805" customFormat="1" ht="15.75">
      <c r="A104" s="806" t="s">
        <v>787</v>
      </c>
      <c r="B104" s="807" t="s">
        <v>788</v>
      </c>
      <c r="C104" s="819">
        <f>C105+C108</f>
        <v>0</v>
      </c>
      <c r="D104" s="819">
        <f>D105+D108</f>
        <v>0</v>
      </c>
      <c r="E104" s="828"/>
    </row>
    <row r="105" spans="1:5" s="805" customFormat="1" ht="15.75">
      <c r="A105" s="829" t="s">
        <v>789</v>
      </c>
      <c r="B105" s="807" t="s">
        <v>790</v>
      </c>
      <c r="C105" s="811">
        <f>SUM(C106:C107)</f>
        <v>0</v>
      </c>
      <c r="D105" s="811">
        <f>SUM(D106:D107)</f>
        <v>0</v>
      </c>
      <c r="E105" s="812"/>
    </row>
    <row r="106" spans="1:5" s="805" customFormat="1" ht="15.75">
      <c r="A106" s="823" t="s">
        <v>791</v>
      </c>
      <c r="B106" s="807" t="s">
        <v>792</v>
      </c>
      <c r="C106" s="814"/>
      <c r="D106" s="814"/>
      <c r="E106" s="812"/>
    </row>
    <row r="107" spans="1:5" s="805" customFormat="1" ht="15.75">
      <c r="A107" s="825" t="s">
        <v>793</v>
      </c>
      <c r="B107" s="807" t="s">
        <v>794</v>
      </c>
      <c r="C107" s="814"/>
      <c r="D107" s="815"/>
      <c r="E107" s="812"/>
    </row>
    <row r="108" spans="1:5" s="805" customFormat="1" ht="15.75">
      <c r="A108" s="829" t="s">
        <v>795</v>
      </c>
      <c r="B108" s="807" t="s">
        <v>796</v>
      </c>
      <c r="C108" s="815"/>
      <c r="D108" s="814"/>
      <c r="E108" s="812"/>
    </row>
    <row r="109" spans="1:5" s="805" customFormat="1" ht="15.75">
      <c r="A109" s="806" t="s">
        <v>797</v>
      </c>
      <c r="B109" s="807" t="s">
        <v>798</v>
      </c>
      <c r="C109" s="827"/>
      <c r="D109" s="827"/>
      <c r="E109" s="828"/>
    </row>
    <row r="110" spans="1:5" s="805" customFormat="1" ht="15.75">
      <c r="A110" s="806" t="s">
        <v>799</v>
      </c>
      <c r="B110" s="807" t="s">
        <v>800</v>
      </c>
      <c r="C110" s="826"/>
      <c r="D110" s="827"/>
      <c r="E110" s="828"/>
    </row>
    <row r="111" spans="1:5" s="805" customFormat="1" ht="15.75">
      <c r="A111" s="806" t="s">
        <v>801</v>
      </c>
      <c r="B111" s="807" t="s">
        <v>802</v>
      </c>
      <c r="C111" s="826"/>
      <c r="D111" s="827"/>
      <c r="E111" s="828"/>
    </row>
    <row r="112" spans="1:5" s="805" customFormat="1" ht="15.75">
      <c r="A112" s="806" t="s">
        <v>803</v>
      </c>
      <c r="B112" s="807" t="s">
        <v>804</v>
      </c>
      <c r="C112" s="817">
        <f>C113+C124+C128+C129+C130</f>
        <v>0</v>
      </c>
      <c r="D112" s="817">
        <f>D113+D124+D128+D129+D130</f>
        <v>0</v>
      </c>
      <c r="E112" s="809"/>
    </row>
    <row r="113" spans="1:5" s="805" customFormat="1" ht="15.75">
      <c r="A113" s="806" t="s">
        <v>805</v>
      </c>
      <c r="B113" s="807" t="s">
        <v>806</v>
      </c>
      <c r="C113" s="819">
        <f>C114+C119</f>
        <v>0</v>
      </c>
      <c r="D113" s="819">
        <f>D114+D119</f>
        <v>0</v>
      </c>
      <c r="E113" s="812"/>
    </row>
    <row r="114" spans="1:5" s="805" customFormat="1" ht="15.75">
      <c r="A114" s="810" t="s">
        <v>807</v>
      </c>
      <c r="B114" s="807" t="s">
        <v>808</v>
      </c>
      <c r="C114" s="811">
        <f>C115+C118</f>
        <v>0</v>
      </c>
      <c r="D114" s="811">
        <f>D115+D118</f>
        <v>0</v>
      </c>
      <c r="E114" s="812"/>
    </row>
    <row r="115" spans="1:5" s="805" customFormat="1" ht="15.75">
      <c r="A115" s="822" t="s">
        <v>809</v>
      </c>
      <c r="B115" s="807" t="s">
        <v>810</v>
      </c>
      <c r="C115" s="811">
        <f>SUM(C116:C117)</f>
        <v>0</v>
      </c>
      <c r="D115" s="811">
        <f>SUM(D116:D117)</f>
        <v>0</v>
      </c>
      <c r="E115" s="812"/>
    </row>
    <row r="116" spans="1:5" s="805" customFormat="1" ht="15.75">
      <c r="A116" s="823" t="s">
        <v>811</v>
      </c>
      <c r="B116" s="807" t="s">
        <v>812</v>
      </c>
      <c r="C116" s="814"/>
      <c r="D116" s="814"/>
      <c r="E116" s="812"/>
    </row>
    <row r="117" spans="1:5" s="805" customFormat="1" ht="15.75">
      <c r="A117" s="825" t="s">
        <v>813</v>
      </c>
      <c r="B117" s="807" t="s">
        <v>814</v>
      </c>
      <c r="C117" s="814"/>
      <c r="D117" s="815"/>
      <c r="E117" s="812"/>
    </row>
    <row r="118" spans="1:5" s="805" customFormat="1" ht="15.75">
      <c r="A118" s="822" t="s">
        <v>815</v>
      </c>
      <c r="B118" s="807" t="s">
        <v>816</v>
      </c>
      <c r="C118" s="815"/>
      <c r="D118" s="814"/>
      <c r="E118" s="812"/>
    </row>
    <row r="119" spans="1:5" s="805" customFormat="1" ht="15.75">
      <c r="A119" s="810" t="s">
        <v>817</v>
      </c>
      <c r="B119" s="807" t="s">
        <v>818</v>
      </c>
      <c r="C119" s="811">
        <f>C120+C123</f>
        <v>0</v>
      </c>
      <c r="D119" s="811">
        <f>D120+D123</f>
        <v>0</v>
      </c>
      <c r="E119" s="812"/>
    </row>
    <row r="120" spans="1:5" s="805" customFormat="1" ht="15.75">
      <c r="A120" s="822" t="s">
        <v>819</v>
      </c>
      <c r="B120" s="807" t="s">
        <v>820</v>
      </c>
      <c r="C120" s="811">
        <f>SUM(C121:C122)</f>
        <v>0</v>
      </c>
      <c r="D120" s="811">
        <f>SUM(D121:D122)</f>
        <v>0</v>
      </c>
      <c r="E120" s="812"/>
    </row>
    <row r="121" spans="1:5" s="805" customFormat="1" ht="15.75">
      <c r="A121" s="823" t="s">
        <v>821</v>
      </c>
      <c r="B121" s="807" t="s">
        <v>822</v>
      </c>
      <c r="C121" s="814"/>
      <c r="D121" s="814"/>
      <c r="E121" s="812"/>
    </row>
    <row r="122" spans="1:5" s="805" customFormat="1" ht="15.75">
      <c r="A122" s="825" t="s">
        <v>823</v>
      </c>
      <c r="B122" s="807" t="s">
        <v>824</v>
      </c>
      <c r="C122" s="814"/>
      <c r="D122" s="815"/>
      <c r="E122" s="812"/>
    </row>
    <row r="123" spans="1:5" s="805" customFormat="1" ht="15.75">
      <c r="A123" s="822" t="s">
        <v>825</v>
      </c>
      <c r="B123" s="807" t="s">
        <v>826</v>
      </c>
      <c r="C123" s="815"/>
      <c r="D123" s="814"/>
      <c r="E123" s="812"/>
    </row>
    <row r="124" spans="1:5" s="805" customFormat="1" ht="15.75">
      <c r="A124" s="806" t="s">
        <v>827</v>
      </c>
      <c r="B124" s="807" t="s">
        <v>828</v>
      </c>
      <c r="C124" s="819">
        <f>C125+C128</f>
        <v>0</v>
      </c>
      <c r="D124" s="819">
        <f>D125+D128</f>
        <v>0</v>
      </c>
      <c r="E124" s="828"/>
    </row>
    <row r="125" spans="1:5" s="805" customFormat="1" ht="15.75">
      <c r="A125" s="822" t="s">
        <v>829</v>
      </c>
      <c r="B125" s="807" t="s">
        <v>830</v>
      </c>
      <c r="C125" s="811">
        <f>SUM(C126:C127)</f>
        <v>0</v>
      </c>
      <c r="D125" s="811">
        <f>SUM(D126:D127)</f>
        <v>0</v>
      </c>
      <c r="E125" s="812"/>
    </row>
    <row r="126" spans="1:5" s="805" customFormat="1" ht="15.75">
      <c r="A126" s="823" t="s">
        <v>831</v>
      </c>
      <c r="B126" s="807" t="s">
        <v>832</v>
      </c>
      <c r="C126" s="814"/>
      <c r="D126" s="814"/>
      <c r="E126" s="812"/>
    </row>
    <row r="127" spans="1:5" s="805" customFormat="1" ht="15.75">
      <c r="A127" s="825" t="s">
        <v>833</v>
      </c>
      <c r="B127" s="807" t="s">
        <v>834</v>
      </c>
      <c r="C127" s="814"/>
      <c r="D127" s="815"/>
      <c r="E127" s="812"/>
    </row>
    <row r="128" spans="1:5" s="805" customFormat="1" ht="15.75">
      <c r="A128" s="822" t="s">
        <v>835</v>
      </c>
      <c r="B128" s="807" t="s">
        <v>836</v>
      </c>
      <c r="C128" s="815"/>
      <c r="D128" s="814"/>
      <c r="E128" s="812"/>
    </row>
    <row r="129" spans="1:5" s="805" customFormat="1" ht="15.75">
      <c r="A129" s="806" t="s">
        <v>837</v>
      </c>
      <c r="B129" s="807" t="s">
        <v>838</v>
      </c>
      <c r="C129" s="826"/>
      <c r="D129" s="827"/>
      <c r="E129" s="828"/>
    </row>
    <row r="130" spans="1:5" s="805" customFormat="1" ht="15.75">
      <c r="A130" s="806" t="s">
        <v>839</v>
      </c>
      <c r="B130" s="807" t="s">
        <v>840</v>
      </c>
      <c r="C130" s="826"/>
      <c r="D130" s="827"/>
      <c r="E130" s="828"/>
    </row>
    <row r="131" spans="1:5" s="805" customFormat="1" ht="15.75">
      <c r="A131" s="806" t="s">
        <v>841</v>
      </c>
      <c r="B131" s="807" t="s">
        <v>842</v>
      </c>
      <c r="C131" s="819">
        <f>C132+C137+C138</f>
        <v>0</v>
      </c>
      <c r="D131" s="819">
        <f>D132+D137+D138</f>
        <v>0</v>
      </c>
      <c r="E131" s="828"/>
    </row>
    <row r="132" spans="1:5" s="805" customFormat="1" ht="15.75">
      <c r="A132" s="806" t="s">
        <v>843</v>
      </c>
      <c r="B132" s="807" t="s">
        <v>844</v>
      </c>
      <c r="C132" s="819">
        <f>C133+C136</f>
        <v>0</v>
      </c>
      <c r="D132" s="819">
        <f>D133+D136</f>
        <v>0</v>
      </c>
      <c r="E132" s="828"/>
    </row>
    <row r="133" spans="1:5" s="805" customFormat="1" ht="15.75">
      <c r="A133" s="829" t="s">
        <v>845</v>
      </c>
      <c r="B133" s="807" t="s">
        <v>846</v>
      </c>
      <c r="C133" s="811">
        <f>SUM(C134:C135)</f>
        <v>0</v>
      </c>
      <c r="D133" s="811">
        <f>SUM(D134:D135)</f>
        <v>0</v>
      </c>
      <c r="E133" s="812"/>
    </row>
    <row r="134" spans="1:5" s="805" customFormat="1" ht="15.75">
      <c r="A134" s="823" t="s">
        <v>847</v>
      </c>
      <c r="B134" s="807" t="s">
        <v>848</v>
      </c>
      <c r="C134" s="814"/>
      <c r="D134" s="814"/>
      <c r="E134" s="812"/>
    </row>
    <row r="135" spans="1:5" s="805" customFormat="1" ht="15.75">
      <c r="A135" s="825" t="s">
        <v>849</v>
      </c>
      <c r="B135" s="807" t="s">
        <v>850</v>
      </c>
      <c r="C135" s="814"/>
      <c r="D135" s="815"/>
      <c r="E135" s="812"/>
    </row>
    <row r="136" spans="1:5" s="805" customFormat="1" ht="15.75">
      <c r="A136" s="829" t="s">
        <v>851</v>
      </c>
      <c r="B136" s="807" t="s">
        <v>852</v>
      </c>
      <c r="C136" s="815"/>
      <c r="D136" s="814"/>
      <c r="E136" s="812"/>
    </row>
    <row r="137" spans="1:5" s="805" customFormat="1" ht="15.75">
      <c r="A137" s="806" t="s">
        <v>853</v>
      </c>
      <c r="B137" s="807" t="s">
        <v>854</v>
      </c>
      <c r="C137" s="826"/>
      <c r="D137" s="827"/>
      <c r="E137" s="828"/>
    </row>
    <row r="138" spans="1:5" s="805" customFormat="1" ht="15.75">
      <c r="A138" s="806" t="s">
        <v>855</v>
      </c>
      <c r="B138" s="807" t="s">
        <v>856</v>
      </c>
      <c r="C138" s="826"/>
      <c r="D138" s="827"/>
      <c r="E138" s="828"/>
    </row>
    <row r="139" spans="1:5" s="805" customFormat="1" ht="15.75">
      <c r="A139" s="816" t="s">
        <v>509</v>
      </c>
      <c r="B139" s="807" t="s">
        <v>857</v>
      </c>
      <c r="C139" s="815"/>
      <c r="D139" s="830">
        <f>D140</f>
        <v>0</v>
      </c>
      <c r="E139" s="812"/>
    </row>
    <row r="140" spans="1:5" s="805" customFormat="1" ht="15.75">
      <c r="A140" s="806" t="s">
        <v>858</v>
      </c>
      <c r="B140" s="807" t="s">
        <v>859</v>
      </c>
      <c r="C140" s="826"/>
      <c r="D140" s="827">
        <f>D141+D143+D144+D149</f>
        <v>0</v>
      </c>
      <c r="E140" s="828"/>
    </row>
    <row r="141" spans="1:5" s="805" customFormat="1" ht="15.75">
      <c r="A141" s="806" t="s">
        <v>860</v>
      </c>
      <c r="B141" s="807" t="s">
        <v>861</v>
      </c>
      <c r="C141" s="826"/>
      <c r="D141" s="827">
        <f>SUM(D142)</f>
        <v>0</v>
      </c>
      <c r="E141" s="828"/>
    </row>
    <row r="142" spans="1:5" s="805" customFormat="1" ht="15.75">
      <c r="A142" s="822" t="s">
        <v>862</v>
      </c>
      <c r="B142" s="807" t="s">
        <v>863</v>
      </c>
      <c r="C142" s="815"/>
      <c r="D142" s="814"/>
      <c r="E142" s="812"/>
    </row>
    <row r="143" spans="1:5" s="805" customFormat="1" ht="15.75">
      <c r="A143" s="806" t="s">
        <v>864</v>
      </c>
      <c r="B143" s="807" t="s">
        <v>865</v>
      </c>
      <c r="C143" s="826"/>
      <c r="D143" s="827"/>
      <c r="E143" s="828"/>
    </row>
    <row r="144" spans="1:5" s="805" customFormat="1" ht="15.75">
      <c r="A144" s="806" t="s">
        <v>866</v>
      </c>
      <c r="B144" s="807" t="s">
        <v>867</v>
      </c>
      <c r="C144" s="826"/>
      <c r="D144" s="827">
        <f>SUM(D145:D148)</f>
        <v>0</v>
      </c>
      <c r="E144" s="828"/>
    </row>
    <row r="145" spans="1:5" s="805" customFormat="1" ht="15.75">
      <c r="A145" s="822" t="s">
        <v>868</v>
      </c>
      <c r="B145" s="807" t="s">
        <v>869</v>
      </c>
      <c r="C145" s="815"/>
      <c r="D145" s="814"/>
      <c r="E145" s="812"/>
    </row>
    <row r="146" spans="1:5" s="805" customFormat="1" ht="15.75">
      <c r="A146" s="822" t="s">
        <v>870</v>
      </c>
      <c r="B146" s="807" t="s">
        <v>871</v>
      </c>
      <c r="C146" s="815"/>
      <c r="D146" s="814"/>
      <c r="E146" s="812"/>
    </row>
    <row r="147" spans="1:5" s="805" customFormat="1" ht="15.75">
      <c r="A147" s="822" t="s">
        <v>872</v>
      </c>
      <c r="B147" s="807" t="s">
        <v>873</v>
      </c>
      <c r="C147" s="815"/>
      <c r="D147" s="814"/>
      <c r="E147" s="812"/>
    </row>
    <row r="148" spans="1:5" s="805" customFormat="1" ht="15.75">
      <c r="A148" s="822" t="s">
        <v>874</v>
      </c>
      <c r="B148" s="807" t="s">
        <v>875</v>
      </c>
      <c r="C148" s="815"/>
      <c r="D148" s="814"/>
      <c r="E148" s="812"/>
    </row>
    <row r="149" spans="1:5" s="805" customFormat="1" ht="15.75">
      <c r="A149" s="806" t="s">
        <v>876</v>
      </c>
      <c r="B149" s="807" t="s">
        <v>877</v>
      </c>
      <c r="C149" s="826"/>
      <c r="D149" s="827"/>
      <c r="E149" s="828"/>
    </row>
    <row r="150" spans="1:5" s="805" customFormat="1" ht="23.25" customHeight="1">
      <c r="A150" s="816" t="s">
        <v>878</v>
      </c>
      <c r="B150" s="807" t="s">
        <v>879</v>
      </c>
      <c r="C150" s="817">
        <f>C151+C170</f>
        <v>0</v>
      </c>
      <c r="D150" s="817">
        <f>D151+D170</f>
        <v>0</v>
      </c>
      <c r="E150" s="818">
        <f>E151+E170</f>
        <v>0</v>
      </c>
    </row>
    <row r="151" spans="1:5" s="805" customFormat="1" ht="33" customHeight="1">
      <c r="A151" s="806" t="s">
        <v>880</v>
      </c>
      <c r="B151" s="807" t="s">
        <v>881</v>
      </c>
      <c r="C151" s="819">
        <f>C152+C159+C166</f>
        <v>0</v>
      </c>
      <c r="D151" s="819">
        <f>D152+D159+D166</f>
        <v>0</v>
      </c>
      <c r="E151" s="820">
        <f>E152+E159+E166</f>
        <v>0</v>
      </c>
    </row>
    <row r="152" spans="1:5" s="805" customFormat="1" ht="15.75">
      <c r="A152" s="831" t="s">
        <v>882</v>
      </c>
      <c r="B152" s="807" t="s">
        <v>883</v>
      </c>
      <c r="C152" s="811">
        <f>C153+C156</f>
        <v>0</v>
      </c>
      <c r="D152" s="811">
        <f>D153+D156</f>
        <v>0</v>
      </c>
      <c r="E152" s="821">
        <f>E153+E156</f>
        <v>0</v>
      </c>
    </row>
    <row r="153" spans="1:5" s="805" customFormat="1" ht="21" customHeight="1">
      <c r="A153" s="822" t="s">
        <v>884</v>
      </c>
      <c r="B153" s="807" t="s">
        <v>885</v>
      </c>
      <c r="C153" s="811">
        <f>C154+C155</f>
        <v>0</v>
      </c>
      <c r="D153" s="811">
        <f>D154+D155</f>
        <v>0</v>
      </c>
      <c r="E153" s="821">
        <f>E154+E155</f>
        <v>0</v>
      </c>
    </row>
    <row r="154" spans="1:5" s="805" customFormat="1" ht="15.75">
      <c r="A154" s="823" t="s">
        <v>886</v>
      </c>
      <c r="B154" s="807" t="s">
        <v>887</v>
      </c>
      <c r="C154" s="814"/>
      <c r="D154" s="814"/>
      <c r="E154" s="824"/>
    </row>
    <row r="155" spans="1:5" s="805" customFormat="1" ht="15.75">
      <c r="A155" s="825" t="s">
        <v>888</v>
      </c>
      <c r="B155" s="807" t="s">
        <v>889</v>
      </c>
      <c r="C155" s="814"/>
      <c r="D155" s="815"/>
      <c r="E155" s="824"/>
    </row>
    <row r="156" spans="1:5" s="805" customFormat="1" ht="22.5" customHeight="1">
      <c r="A156" s="822" t="s">
        <v>890</v>
      </c>
      <c r="B156" s="807" t="s">
        <v>891</v>
      </c>
      <c r="C156" s="811">
        <f>C157+C158</f>
        <v>0</v>
      </c>
      <c r="D156" s="811">
        <f>D157+D158</f>
        <v>0</v>
      </c>
      <c r="E156" s="821">
        <f>E157+E158</f>
        <v>0</v>
      </c>
    </row>
    <row r="157" spans="1:5" s="805" customFormat="1" ht="22.5">
      <c r="A157" s="823" t="s">
        <v>892</v>
      </c>
      <c r="B157" s="807" t="s">
        <v>893</v>
      </c>
      <c r="C157" s="814"/>
      <c r="D157" s="814"/>
      <c r="E157" s="824"/>
    </row>
    <row r="158" spans="1:5" s="805" customFormat="1" ht="15.75">
      <c r="A158" s="825" t="s">
        <v>888</v>
      </c>
      <c r="B158" s="807" t="s">
        <v>894</v>
      </c>
      <c r="C158" s="814"/>
      <c r="D158" s="832"/>
      <c r="E158" s="824"/>
    </row>
    <row r="159" spans="1:5" s="805" customFormat="1" ht="26.25" customHeight="1">
      <c r="A159" s="831" t="s">
        <v>895</v>
      </c>
      <c r="B159" s="807" t="s">
        <v>896</v>
      </c>
      <c r="C159" s="811">
        <f>C160+C163</f>
        <v>0</v>
      </c>
      <c r="D159" s="811">
        <f>D160+D163</f>
        <v>0</v>
      </c>
      <c r="E159" s="812"/>
    </row>
    <row r="160" spans="1:5" s="805" customFormat="1" ht="24.75" customHeight="1">
      <c r="A160" s="822" t="s">
        <v>897</v>
      </c>
      <c r="B160" s="807" t="s">
        <v>898</v>
      </c>
      <c r="C160" s="811">
        <f>C161+C162</f>
        <v>0</v>
      </c>
      <c r="D160" s="811">
        <f>D161+D162</f>
        <v>0</v>
      </c>
      <c r="E160" s="812"/>
    </row>
    <row r="161" spans="1:5" s="805" customFormat="1" ht="15.75" customHeight="1">
      <c r="A161" s="823" t="s">
        <v>899</v>
      </c>
      <c r="B161" s="807" t="s">
        <v>900</v>
      </c>
      <c r="C161" s="814"/>
      <c r="D161" s="814"/>
      <c r="E161" s="812"/>
    </row>
    <row r="162" spans="1:5" s="805" customFormat="1" ht="15.75" customHeight="1">
      <c r="A162" s="825" t="s">
        <v>901</v>
      </c>
      <c r="B162" s="807" t="s">
        <v>902</v>
      </c>
      <c r="C162" s="814"/>
      <c r="D162" s="815"/>
      <c r="E162" s="812"/>
    </row>
    <row r="163" spans="1:5" s="805" customFormat="1" ht="24.75" customHeight="1">
      <c r="A163" s="822" t="s">
        <v>903</v>
      </c>
      <c r="B163" s="807" t="s">
        <v>904</v>
      </c>
      <c r="C163" s="811">
        <f>C164+C165</f>
        <v>0</v>
      </c>
      <c r="D163" s="811">
        <f>D164+D165</f>
        <v>0</v>
      </c>
      <c r="E163" s="812"/>
    </row>
    <row r="164" spans="1:5" s="805" customFormat="1" ht="16.5" customHeight="1">
      <c r="A164" s="823" t="s">
        <v>905</v>
      </c>
      <c r="B164" s="807" t="s">
        <v>906</v>
      </c>
      <c r="C164" s="814"/>
      <c r="D164" s="814"/>
      <c r="E164" s="812"/>
    </row>
    <row r="165" spans="1:5" s="805" customFormat="1" ht="15.75">
      <c r="A165" s="825" t="s">
        <v>907</v>
      </c>
      <c r="B165" s="807" t="s">
        <v>908</v>
      </c>
      <c r="C165" s="814"/>
      <c r="D165" s="832"/>
      <c r="E165" s="812"/>
    </row>
    <row r="166" spans="1:5" s="805" customFormat="1" ht="15.75">
      <c r="A166" s="831" t="s">
        <v>909</v>
      </c>
      <c r="B166" s="807" t="s">
        <v>910</v>
      </c>
      <c r="C166" s="811">
        <f>C167+C170</f>
        <v>0</v>
      </c>
      <c r="D166" s="811">
        <f>D167+D170</f>
        <v>0</v>
      </c>
      <c r="E166" s="812"/>
    </row>
    <row r="167" spans="1:5" s="805" customFormat="1" ht="22.5">
      <c r="A167" s="822" t="s">
        <v>911</v>
      </c>
      <c r="B167" s="807" t="s">
        <v>912</v>
      </c>
      <c r="C167" s="811">
        <f>C168+C169</f>
        <v>0</v>
      </c>
      <c r="D167" s="811">
        <f>D168+D169</f>
        <v>0</v>
      </c>
      <c r="E167" s="812"/>
    </row>
    <row r="168" spans="1:5" s="805" customFormat="1" ht="15.75">
      <c r="A168" s="823" t="s">
        <v>913</v>
      </c>
      <c r="B168" s="807" t="s">
        <v>914</v>
      </c>
      <c r="C168" s="814"/>
      <c r="D168" s="814"/>
      <c r="E168" s="812"/>
    </row>
    <row r="169" spans="1:5" s="805" customFormat="1" ht="15.75">
      <c r="A169" s="825" t="s">
        <v>915</v>
      </c>
      <c r="B169" s="807" t="s">
        <v>916</v>
      </c>
      <c r="C169" s="814"/>
      <c r="D169" s="815"/>
      <c r="E169" s="812"/>
    </row>
    <row r="170" spans="1:5" s="805" customFormat="1" ht="24.75" customHeight="1">
      <c r="A170" s="833" t="s">
        <v>917</v>
      </c>
      <c r="B170" s="807" t="s">
        <v>918</v>
      </c>
      <c r="C170" s="819">
        <f>C171+C174+C177+C180</f>
        <v>0</v>
      </c>
      <c r="D170" s="819">
        <f>D171+D174+D177+D180</f>
        <v>0</v>
      </c>
      <c r="E170" s="820">
        <f>E171+E174+E177+E180</f>
        <v>0</v>
      </c>
    </row>
    <row r="171" spans="1:5" s="805" customFormat="1" ht="22.5">
      <c r="A171" s="831" t="s">
        <v>919</v>
      </c>
      <c r="B171" s="807" t="s">
        <v>920</v>
      </c>
      <c r="C171" s="811">
        <f>C172+C173</f>
        <v>0</v>
      </c>
      <c r="D171" s="811">
        <f>D172+D173</f>
        <v>0</v>
      </c>
      <c r="E171" s="821">
        <f>E172+E173</f>
        <v>0</v>
      </c>
    </row>
    <row r="172" spans="1:5" s="805" customFormat="1" ht="15.75">
      <c r="A172" s="823" t="s">
        <v>921</v>
      </c>
      <c r="B172" s="807" t="s">
        <v>922</v>
      </c>
      <c r="C172" s="814"/>
      <c r="D172" s="814"/>
      <c r="E172" s="824"/>
    </row>
    <row r="173" spans="1:5" s="805" customFormat="1" ht="15.75">
      <c r="A173" s="825" t="s">
        <v>923</v>
      </c>
      <c r="B173" s="807" t="s">
        <v>924</v>
      </c>
      <c r="C173" s="814"/>
      <c r="D173" s="815"/>
      <c r="E173" s="824"/>
    </row>
    <row r="174" spans="1:5" s="805" customFormat="1" ht="15.75">
      <c r="A174" s="831" t="s">
        <v>925</v>
      </c>
      <c r="B174" s="807" t="s">
        <v>926</v>
      </c>
      <c r="C174" s="811">
        <f>C175+C176</f>
        <v>0</v>
      </c>
      <c r="D174" s="811">
        <f>D175+D176</f>
        <v>0</v>
      </c>
      <c r="E174" s="812"/>
    </row>
    <row r="175" spans="1:5" s="805" customFormat="1" ht="15.75">
      <c r="A175" s="823" t="s">
        <v>927</v>
      </c>
      <c r="B175" s="807" t="s">
        <v>928</v>
      </c>
      <c r="C175" s="814"/>
      <c r="D175" s="814"/>
      <c r="E175" s="812"/>
    </row>
    <row r="176" spans="1:5" s="805" customFormat="1" ht="15.75">
      <c r="A176" s="825" t="s">
        <v>929</v>
      </c>
      <c r="B176" s="807" t="s">
        <v>930</v>
      </c>
      <c r="C176" s="814"/>
      <c r="D176" s="832"/>
      <c r="E176" s="812"/>
    </row>
    <row r="177" spans="1:5" s="805" customFormat="1" ht="15.75">
      <c r="A177" s="831" t="s">
        <v>931</v>
      </c>
      <c r="B177" s="807" t="s">
        <v>932</v>
      </c>
      <c r="C177" s="811">
        <f>C178+C179</f>
        <v>0</v>
      </c>
      <c r="D177" s="811">
        <f>D178+D179</f>
        <v>0</v>
      </c>
      <c r="E177" s="812"/>
    </row>
    <row r="178" spans="1:5" s="805" customFormat="1" ht="15.75">
      <c r="A178" s="823" t="s">
        <v>933</v>
      </c>
      <c r="B178" s="807" t="s">
        <v>934</v>
      </c>
      <c r="C178" s="814"/>
      <c r="D178" s="814"/>
      <c r="E178" s="812"/>
    </row>
    <row r="179" spans="1:5" s="805" customFormat="1" ht="15.75">
      <c r="A179" s="825" t="s">
        <v>935</v>
      </c>
      <c r="B179" s="807" t="s">
        <v>936</v>
      </c>
      <c r="C179" s="814"/>
      <c r="D179" s="815"/>
      <c r="E179" s="812"/>
    </row>
    <row r="180" spans="1:5" s="805" customFormat="1" ht="15.75">
      <c r="A180" s="831" t="s">
        <v>937</v>
      </c>
      <c r="B180" s="807" t="s">
        <v>938</v>
      </c>
      <c r="C180" s="811">
        <f>C181+C182</f>
        <v>0</v>
      </c>
      <c r="D180" s="811">
        <f>D181+D182</f>
        <v>0</v>
      </c>
      <c r="E180" s="812"/>
    </row>
    <row r="181" spans="1:5" s="805" customFormat="1" ht="15.75">
      <c r="A181" s="823" t="s">
        <v>939</v>
      </c>
      <c r="B181" s="807" t="s">
        <v>940</v>
      </c>
      <c r="C181" s="814"/>
      <c r="D181" s="814"/>
      <c r="E181" s="812"/>
    </row>
    <row r="182" spans="1:5" s="805" customFormat="1" ht="15.75">
      <c r="A182" s="825" t="s">
        <v>941</v>
      </c>
      <c r="B182" s="807" t="s">
        <v>942</v>
      </c>
      <c r="C182" s="814"/>
      <c r="D182" s="815"/>
      <c r="E182" s="812"/>
    </row>
    <row r="183" spans="1:5" s="805" customFormat="1" ht="15.75" customHeight="1">
      <c r="A183" s="816" t="s">
        <v>943</v>
      </c>
      <c r="B183" s="807" t="s">
        <v>944</v>
      </c>
      <c r="C183" s="817">
        <f>C7+C21+C139+C150</f>
        <v>0</v>
      </c>
      <c r="D183" s="817">
        <f>D7+D21+D139+D150</f>
        <v>0</v>
      </c>
      <c r="E183" s="818">
        <f>E7+E21+E139+E150</f>
        <v>0</v>
      </c>
    </row>
    <row r="184" spans="1:5" s="805" customFormat="1" ht="15.75">
      <c r="A184" s="816" t="s">
        <v>945</v>
      </c>
      <c r="B184" s="807" t="s">
        <v>946</v>
      </c>
      <c r="C184" s="815"/>
      <c r="D184" s="817">
        <f>D185+D193+D203</f>
        <v>0</v>
      </c>
      <c r="E184" s="818">
        <f>E185+E193+E203</f>
        <v>0</v>
      </c>
    </row>
    <row r="185" spans="1:5" s="805" customFormat="1" ht="15.75">
      <c r="A185" s="806" t="s">
        <v>947</v>
      </c>
      <c r="B185" s="807" t="s">
        <v>948</v>
      </c>
      <c r="C185" s="826"/>
      <c r="D185" s="819">
        <f>SUM(D186:D192)</f>
        <v>0</v>
      </c>
      <c r="E185" s="828"/>
    </row>
    <row r="186" spans="1:5" s="805" customFormat="1" ht="15.75">
      <c r="A186" s="822" t="s">
        <v>949</v>
      </c>
      <c r="B186" s="807" t="s">
        <v>950</v>
      </c>
      <c r="C186" s="815"/>
      <c r="D186" s="814"/>
      <c r="E186" s="812"/>
    </row>
    <row r="187" spans="1:5" s="805" customFormat="1" ht="15.75">
      <c r="A187" s="822" t="s">
        <v>951</v>
      </c>
      <c r="B187" s="807" t="s">
        <v>952</v>
      </c>
      <c r="C187" s="815"/>
      <c r="D187" s="814"/>
      <c r="E187" s="812"/>
    </row>
    <row r="188" spans="1:5" s="805" customFormat="1" ht="15.75">
      <c r="A188" s="822" t="s">
        <v>953</v>
      </c>
      <c r="B188" s="807" t="s">
        <v>954</v>
      </c>
      <c r="C188" s="815"/>
      <c r="D188" s="814"/>
      <c r="E188" s="812"/>
    </row>
    <row r="189" spans="1:5" s="805" customFormat="1" ht="15.75">
      <c r="A189" s="822" t="s">
        <v>955</v>
      </c>
      <c r="B189" s="807" t="s">
        <v>956</v>
      </c>
      <c r="C189" s="815"/>
      <c r="D189" s="814"/>
      <c r="E189" s="812"/>
    </row>
    <row r="190" spans="1:5" s="805" customFormat="1" ht="15.75">
      <c r="A190" s="822" t="s">
        <v>957</v>
      </c>
      <c r="B190" s="807" t="s">
        <v>958</v>
      </c>
      <c r="C190" s="815"/>
      <c r="D190" s="814"/>
      <c r="E190" s="812"/>
    </row>
    <row r="191" spans="1:5" s="805" customFormat="1" ht="15.75">
      <c r="A191" s="834" t="s">
        <v>959</v>
      </c>
      <c r="B191" s="807" t="s">
        <v>960</v>
      </c>
      <c r="C191" s="815"/>
      <c r="D191" s="814"/>
      <c r="E191" s="812"/>
    </row>
    <row r="192" spans="1:5" s="805" customFormat="1" ht="15.75">
      <c r="A192" s="822" t="s">
        <v>961</v>
      </c>
      <c r="B192" s="807" t="s">
        <v>962</v>
      </c>
      <c r="C192" s="815"/>
      <c r="D192" s="814"/>
      <c r="E192" s="812"/>
    </row>
    <row r="193" spans="1:5" s="805" customFormat="1" ht="15.75">
      <c r="A193" s="806" t="s">
        <v>963</v>
      </c>
      <c r="B193" s="807" t="s">
        <v>964</v>
      </c>
      <c r="C193" s="826"/>
      <c r="D193" s="819">
        <f>SUM(D194:D197)+D198</f>
        <v>0</v>
      </c>
      <c r="E193" s="820">
        <f>SUM(E194:E197)+E198</f>
        <v>0</v>
      </c>
    </row>
    <row r="194" spans="1:5" s="805" customFormat="1" ht="15.75">
      <c r="A194" s="822" t="s">
        <v>965</v>
      </c>
      <c r="B194" s="807" t="s">
        <v>966</v>
      </c>
      <c r="C194" s="815"/>
      <c r="D194" s="814"/>
      <c r="E194" s="812"/>
    </row>
    <row r="195" spans="1:5" s="805" customFormat="1" ht="15.75">
      <c r="A195" s="822" t="s">
        <v>967</v>
      </c>
      <c r="B195" s="807" t="s">
        <v>968</v>
      </c>
      <c r="C195" s="815"/>
      <c r="D195" s="814"/>
      <c r="E195" s="812"/>
    </row>
    <row r="196" spans="1:5" s="805" customFormat="1" ht="15.75">
      <c r="A196" s="822" t="s">
        <v>969</v>
      </c>
      <c r="B196" s="807" t="s">
        <v>970</v>
      </c>
      <c r="C196" s="815"/>
      <c r="D196" s="814"/>
      <c r="E196" s="812"/>
    </row>
    <row r="197" spans="1:5" s="805" customFormat="1" ht="15.75">
      <c r="A197" s="822" t="s">
        <v>971</v>
      </c>
      <c r="B197" s="807" t="s">
        <v>972</v>
      </c>
      <c r="C197" s="815"/>
      <c r="D197" s="814"/>
      <c r="E197" s="812"/>
    </row>
    <row r="198" spans="1:5" s="805" customFormat="1" ht="15.75">
      <c r="A198" s="822" t="s">
        <v>973</v>
      </c>
      <c r="B198" s="807" t="s">
        <v>974</v>
      </c>
      <c r="C198" s="815"/>
      <c r="D198" s="811">
        <f>SUM(D199:D202)</f>
        <v>0</v>
      </c>
      <c r="E198" s="821">
        <f>SUM(E199:E202)</f>
        <v>0</v>
      </c>
    </row>
    <row r="199" spans="1:5" s="805" customFormat="1" ht="15.75">
      <c r="A199" s="823" t="s">
        <v>975</v>
      </c>
      <c r="B199" s="807" t="s">
        <v>976</v>
      </c>
      <c r="C199" s="815"/>
      <c r="D199" s="814"/>
      <c r="E199" s="824"/>
    </row>
    <row r="200" spans="1:5" s="805" customFormat="1" ht="15.75">
      <c r="A200" s="823" t="s">
        <v>977</v>
      </c>
      <c r="B200" s="807" t="s">
        <v>978</v>
      </c>
      <c r="C200" s="815"/>
      <c r="D200" s="814"/>
      <c r="E200" s="812"/>
    </row>
    <row r="201" spans="1:5" s="805" customFormat="1" ht="15.75">
      <c r="A201" s="823" t="s">
        <v>979</v>
      </c>
      <c r="B201" s="807" t="s">
        <v>980</v>
      </c>
      <c r="C201" s="815"/>
      <c r="D201" s="814"/>
      <c r="E201" s="812"/>
    </row>
    <row r="202" spans="1:5" s="805" customFormat="1" ht="15.75">
      <c r="A202" s="823" t="s">
        <v>981</v>
      </c>
      <c r="B202" s="807" t="s">
        <v>982</v>
      </c>
      <c r="C202" s="815"/>
      <c r="D202" s="814"/>
      <c r="E202" s="812"/>
    </row>
    <row r="203" spans="1:5" s="805" customFormat="1" ht="15.75">
      <c r="A203" s="806" t="s">
        <v>983</v>
      </c>
      <c r="B203" s="807" t="s">
        <v>984</v>
      </c>
      <c r="C203" s="826"/>
      <c r="D203" s="819">
        <f>SUM(D204:D206)</f>
        <v>0</v>
      </c>
      <c r="E203" s="828"/>
    </row>
    <row r="204" spans="1:5" s="805" customFormat="1" ht="15.75">
      <c r="A204" s="822" t="s">
        <v>985</v>
      </c>
      <c r="B204" s="807" t="s">
        <v>986</v>
      </c>
      <c r="C204" s="815"/>
      <c r="D204" s="814"/>
      <c r="E204" s="812"/>
    </row>
    <row r="205" spans="1:5" s="805" customFormat="1" ht="15.75">
      <c r="A205" s="822" t="s">
        <v>987</v>
      </c>
      <c r="B205" s="807" t="s">
        <v>988</v>
      </c>
      <c r="C205" s="815"/>
      <c r="D205" s="814"/>
      <c r="E205" s="812"/>
    </row>
    <row r="206" spans="1:5" s="805" customFormat="1" ht="15.75">
      <c r="A206" s="822" t="s">
        <v>989</v>
      </c>
      <c r="B206" s="807" t="s">
        <v>990</v>
      </c>
      <c r="C206" s="815"/>
      <c r="D206" s="814"/>
      <c r="E206" s="812"/>
    </row>
    <row r="207" spans="1:5" s="805" customFormat="1" ht="15.75">
      <c r="A207" s="816" t="s">
        <v>991</v>
      </c>
      <c r="B207" s="807" t="s">
        <v>992</v>
      </c>
      <c r="C207" s="815"/>
      <c r="D207" s="817">
        <f>D208+D209+D214+D227+D228+D229</f>
        <v>0</v>
      </c>
      <c r="E207" s="812"/>
    </row>
    <row r="208" spans="1:5" s="805" customFormat="1" ht="15.75">
      <c r="A208" s="806" t="s">
        <v>993</v>
      </c>
      <c r="B208" s="807" t="s">
        <v>994</v>
      </c>
      <c r="C208" s="826"/>
      <c r="D208" s="827"/>
      <c r="E208" s="828"/>
    </row>
    <row r="209" spans="1:5" s="805" customFormat="1" ht="15.75">
      <c r="A209" s="806" t="s">
        <v>995</v>
      </c>
      <c r="B209" s="807" t="s">
        <v>996</v>
      </c>
      <c r="C209" s="826"/>
      <c r="D209" s="819">
        <f>SUM(D210:D213)</f>
        <v>0</v>
      </c>
      <c r="E209" s="828"/>
    </row>
    <row r="210" spans="1:5" s="805" customFormat="1" ht="15.75">
      <c r="A210" s="822" t="s">
        <v>997</v>
      </c>
      <c r="B210" s="807" t="s">
        <v>998</v>
      </c>
      <c r="C210" s="815"/>
      <c r="D210" s="814"/>
      <c r="E210" s="812"/>
    </row>
    <row r="211" spans="1:5" s="805" customFormat="1" ht="15.75">
      <c r="A211" s="822" t="s">
        <v>999</v>
      </c>
      <c r="B211" s="807" t="s">
        <v>1000</v>
      </c>
      <c r="C211" s="815"/>
      <c r="D211" s="814"/>
      <c r="E211" s="812"/>
    </row>
    <row r="212" spans="1:5" s="805" customFormat="1" ht="15.75">
      <c r="A212" s="822" t="s">
        <v>1001</v>
      </c>
      <c r="B212" s="807" t="s">
        <v>1002</v>
      </c>
      <c r="C212" s="815" t="s">
        <v>1003</v>
      </c>
      <c r="D212" s="814"/>
      <c r="E212" s="812"/>
    </row>
    <row r="213" spans="1:5" s="805" customFormat="1" ht="15.75">
      <c r="A213" s="822" t="s">
        <v>1004</v>
      </c>
      <c r="B213" s="807" t="s">
        <v>1005</v>
      </c>
      <c r="C213" s="815"/>
      <c r="D213" s="814"/>
      <c r="E213" s="812"/>
    </row>
    <row r="214" spans="1:5" s="805" customFormat="1" ht="15.75">
      <c r="A214" s="806" t="s">
        <v>1006</v>
      </c>
      <c r="B214" s="807" t="s">
        <v>1007</v>
      </c>
      <c r="C214" s="826"/>
      <c r="D214" s="819">
        <f>D215+D221</f>
        <v>0</v>
      </c>
      <c r="E214" s="828"/>
    </row>
    <row r="215" spans="1:5" s="805" customFormat="1" ht="15.75">
      <c r="A215" s="822" t="s">
        <v>1008</v>
      </c>
      <c r="B215" s="807" t="s">
        <v>1009</v>
      </c>
      <c r="C215" s="815"/>
      <c r="D215" s="811">
        <f>SUM(D216:D220)</f>
        <v>0</v>
      </c>
      <c r="E215" s="812"/>
    </row>
    <row r="216" spans="1:5" s="805" customFormat="1" ht="15.75">
      <c r="A216" s="823" t="s">
        <v>1010</v>
      </c>
      <c r="B216" s="807" t="s">
        <v>1011</v>
      </c>
      <c r="C216" s="815"/>
      <c r="D216" s="814"/>
      <c r="E216" s="812"/>
    </row>
    <row r="217" spans="1:5" s="805" customFormat="1" ht="15.75">
      <c r="A217" s="823" t="s">
        <v>1012</v>
      </c>
      <c r="B217" s="807" t="s">
        <v>1013</v>
      </c>
      <c r="C217" s="815"/>
      <c r="D217" s="814"/>
      <c r="E217" s="812"/>
    </row>
    <row r="218" spans="1:5" s="805" customFormat="1" ht="15.75">
      <c r="A218" s="823" t="s">
        <v>1014</v>
      </c>
      <c r="B218" s="807" t="s">
        <v>1015</v>
      </c>
      <c r="C218" s="815"/>
      <c r="D218" s="814"/>
      <c r="E218" s="812"/>
    </row>
    <row r="219" spans="1:5" s="805" customFormat="1" ht="15.75">
      <c r="A219" s="823" t="s">
        <v>1016</v>
      </c>
      <c r="B219" s="807" t="s">
        <v>1017</v>
      </c>
      <c r="C219" s="815"/>
      <c r="D219" s="814"/>
      <c r="E219" s="812"/>
    </row>
    <row r="220" spans="1:5" s="805" customFormat="1" ht="15.75">
      <c r="A220" s="823" t="s">
        <v>1018</v>
      </c>
      <c r="B220" s="807" t="s">
        <v>1019</v>
      </c>
      <c r="C220" s="815"/>
      <c r="D220" s="814"/>
      <c r="E220" s="812"/>
    </row>
    <row r="221" spans="1:5" s="805" customFormat="1" ht="15.75">
      <c r="A221" s="822" t="s">
        <v>1020</v>
      </c>
      <c r="B221" s="807" t="s">
        <v>1021</v>
      </c>
      <c r="C221" s="815"/>
      <c r="D221" s="811">
        <f>SUM(D222:D226)</f>
        <v>0</v>
      </c>
      <c r="E221" s="812"/>
    </row>
    <row r="222" spans="1:5" s="805" customFormat="1" ht="15.75">
      <c r="A222" s="823" t="s">
        <v>1022</v>
      </c>
      <c r="B222" s="807" t="s">
        <v>1023</v>
      </c>
      <c r="C222" s="815"/>
      <c r="D222" s="814"/>
      <c r="E222" s="812"/>
    </row>
    <row r="223" spans="1:5" s="805" customFormat="1" ht="15.75">
      <c r="A223" s="823" t="s">
        <v>1024</v>
      </c>
      <c r="B223" s="807" t="s">
        <v>1025</v>
      </c>
      <c r="C223" s="815"/>
      <c r="D223" s="814"/>
      <c r="E223" s="812"/>
    </row>
    <row r="224" spans="1:5" s="805" customFormat="1" ht="15.75">
      <c r="A224" s="823" t="s">
        <v>1026</v>
      </c>
      <c r="B224" s="807" t="s">
        <v>1027</v>
      </c>
      <c r="C224" s="815"/>
      <c r="D224" s="814"/>
      <c r="E224" s="812"/>
    </row>
    <row r="225" spans="1:5" s="805" customFormat="1" ht="15.75">
      <c r="A225" s="823" t="s">
        <v>1028</v>
      </c>
      <c r="B225" s="807" t="s">
        <v>1029</v>
      </c>
      <c r="C225" s="815"/>
      <c r="D225" s="814"/>
      <c r="E225" s="812"/>
    </row>
    <row r="226" spans="1:5" s="805" customFormat="1" ht="15.75">
      <c r="A226" s="823" t="s">
        <v>1030</v>
      </c>
      <c r="B226" s="807" t="s">
        <v>1031</v>
      </c>
      <c r="C226" s="815"/>
      <c r="D226" s="814"/>
      <c r="E226" s="812"/>
    </row>
    <row r="227" spans="1:5" s="805" customFormat="1" ht="15.75">
      <c r="A227" s="806" t="s">
        <v>1032</v>
      </c>
      <c r="B227" s="807" t="s">
        <v>1033</v>
      </c>
      <c r="C227" s="826"/>
      <c r="D227" s="827"/>
      <c r="E227" s="828"/>
    </row>
    <row r="228" spans="1:5" s="805" customFormat="1" ht="15.75">
      <c r="A228" s="806" t="s">
        <v>1034</v>
      </c>
      <c r="B228" s="807" t="s">
        <v>1035</v>
      </c>
      <c r="C228" s="826"/>
      <c r="D228" s="827"/>
      <c r="E228" s="828"/>
    </row>
    <row r="229" spans="1:5" s="805" customFormat="1" ht="15.75">
      <c r="A229" s="806" t="s">
        <v>1036</v>
      </c>
      <c r="B229" s="807" t="s">
        <v>1037</v>
      </c>
      <c r="C229" s="826"/>
      <c r="D229" s="819">
        <f>SUM(D230:D231)</f>
        <v>0</v>
      </c>
      <c r="E229" s="828"/>
    </row>
    <row r="230" spans="1:5" s="805" customFormat="1" ht="15.75">
      <c r="A230" s="822" t="s">
        <v>1038</v>
      </c>
      <c r="B230" s="807" t="s">
        <v>1039</v>
      </c>
      <c r="C230" s="815"/>
      <c r="D230" s="814"/>
      <c r="E230" s="812"/>
    </row>
    <row r="231" spans="1:5" s="805" customFormat="1" ht="15.75">
      <c r="A231" s="822" t="s">
        <v>1040</v>
      </c>
      <c r="B231" s="807" t="s">
        <v>1041</v>
      </c>
      <c r="C231" s="815"/>
      <c r="D231" s="814"/>
      <c r="E231" s="812"/>
    </row>
    <row r="232" spans="1:5" s="805" customFormat="1" ht="33" customHeight="1" hidden="1">
      <c r="A232" s="822" t="s">
        <v>1042</v>
      </c>
      <c r="B232" s="807" t="s">
        <v>1043</v>
      </c>
      <c r="C232" s="811"/>
      <c r="D232" s="811"/>
      <c r="E232" s="821"/>
    </row>
    <row r="233" spans="1:5" s="805" customFormat="1" ht="15.75" hidden="1">
      <c r="A233" s="822" t="s">
        <v>1044</v>
      </c>
      <c r="B233" s="807" t="s">
        <v>1045</v>
      </c>
      <c r="C233" s="811"/>
      <c r="D233" s="811"/>
      <c r="E233" s="821"/>
    </row>
    <row r="234" spans="1:5" s="805" customFormat="1" ht="15.75">
      <c r="A234" s="816" t="s">
        <v>1046</v>
      </c>
      <c r="B234" s="807" t="s">
        <v>1047</v>
      </c>
      <c r="C234" s="815"/>
      <c r="D234" s="817">
        <f>SUM(D235:D239)</f>
        <v>0</v>
      </c>
      <c r="E234" s="812"/>
    </row>
    <row r="235" spans="1:5" s="805" customFormat="1" ht="15.75">
      <c r="A235" s="806" t="s">
        <v>1048</v>
      </c>
      <c r="B235" s="807" t="s">
        <v>1049</v>
      </c>
      <c r="C235" s="826"/>
      <c r="D235" s="827"/>
      <c r="E235" s="828"/>
    </row>
    <row r="236" spans="1:5" s="805" customFormat="1" ht="15.75">
      <c r="A236" s="806" t="s">
        <v>1050</v>
      </c>
      <c r="B236" s="807" t="s">
        <v>1051</v>
      </c>
      <c r="C236" s="826"/>
      <c r="D236" s="827"/>
      <c r="E236" s="828"/>
    </row>
    <row r="237" spans="1:5" s="805" customFormat="1" ht="15.75">
      <c r="A237" s="806" t="s">
        <v>1052</v>
      </c>
      <c r="B237" s="807" t="s">
        <v>1053</v>
      </c>
      <c r="C237" s="826"/>
      <c r="D237" s="827"/>
      <c r="E237" s="828"/>
    </row>
    <row r="238" spans="1:5" s="805" customFormat="1" ht="15.75">
      <c r="A238" s="806" t="s">
        <v>1054</v>
      </c>
      <c r="B238" s="807" t="s">
        <v>1055</v>
      </c>
      <c r="C238" s="826"/>
      <c r="D238" s="827"/>
      <c r="E238" s="828"/>
    </row>
    <row r="239" spans="1:5" s="805" customFormat="1" ht="15.75">
      <c r="A239" s="806" t="s">
        <v>1056</v>
      </c>
      <c r="B239" s="807" t="s">
        <v>1057</v>
      </c>
      <c r="C239" s="826"/>
      <c r="D239" s="827"/>
      <c r="E239" s="828"/>
    </row>
    <row r="240" spans="1:5" s="805" customFormat="1" ht="15.75">
      <c r="A240" s="816" t="s">
        <v>1058</v>
      </c>
      <c r="B240" s="807" t="s">
        <v>1059</v>
      </c>
      <c r="C240" s="815"/>
      <c r="D240" s="817">
        <f>D241+D257</f>
        <v>0</v>
      </c>
      <c r="E240" s="812"/>
    </row>
    <row r="241" spans="1:5" s="805" customFormat="1" ht="15.75">
      <c r="A241" s="806" t="s">
        <v>1060</v>
      </c>
      <c r="B241" s="807" t="s">
        <v>1061</v>
      </c>
      <c r="C241" s="826"/>
      <c r="D241" s="819">
        <f>D242+D245+D246+D247</f>
        <v>0</v>
      </c>
      <c r="E241" s="828"/>
    </row>
    <row r="242" spans="1:5" s="805" customFormat="1" ht="15.75">
      <c r="A242" s="810" t="s">
        <v>1062</v>
      </c>
      <c r="B242" s="807" t="s">
        <v>1063</v>
      </c>
      <c r="C242" s="815"/>
      <c r="D242" s="811">
        <f>SUM(D243:D244)</f>
        <v>0</v>
      </c>
      <c r="E242" s="812"/>
    </row>
    <row r="243" spans="1:5" s="805" customFormat="1" ht="15.75">
      <c r="A243" s="822" t="s">
        <v>1064</v>
      </c>
      <c r="B243" s="807" t="s">
        <v>1065</v>
      </c>
      <c r="C243" s="815"/>
      <c r="D243" s="814"/>
      <c r="E243" s="812"/>
    </row>
    <row r="244" spans="1:5" s="805" customFormat="1" ht="15.75">
      <c r="A244" s="822" t="s">
        <v>1066</v>
      </c>
      <c r="B244" s="807" t="s">
        <v>1067</v>
      </c>
      <c r="C244" s="815"/>
      <c r="D244" s="814"/>
      <c r="E244" s="812"/>
    </row>
    <row r="245" spans="1:5" s="805" customFormat="1" ht="15.75">
      <c r="A245" s="810" t="s">
        <v>1068</v>
      </c>
      <c r="B245" s="807" t="s">
        <v>1069</v>
      </c>
      <c r="C245" s="815"/>
      <c r="D245" s="814"/>
      <c r="E245" s="812"/>
    </row>
    <row r="246" spans="1:5" s="805" customFormat="1" ht="15.75">
      <c r="A246" s="810" t="s">
        <v>1070</v>
      </c>
      <c r="B246" s="807" t="s">
        <v>1071</v>
      </c>
      <c r="C246" s="815"/>
      <c r="D246" s="814"/>
      <c r="E246" s="812"/>
    </row>
    <row r="247" spans="1:5" s="805" customFormat="1" ht="15.75">
      <c r="A247" s="810" t="s">
        <v>1072</v>
      </c>
      <c r="B247" s="807" t="s">
        <v>1073</v>
      </c>
      <c r="C247" s="815"/>
      <c r="D247" s="814"/>
      <c r="E247" s="812"/>
    </row>
    <row r="248" spans="1:5" s="805" customFormat="1" ht="15.75">
      <c r="A248" s="806" t="s">
        <v>1074</v>
      </c>
      <c r="B248" s="807" t="s">
        <v>1075</v>
      </c>
      <c r="C248" s="826"/>
      <c r="D248" s="819">
        <f>SUM(D249:D256)</f>
        <v>0</v>
      </c>
      <c r="E248" s="828"/>
    </row>
    <row r="249" spans="1:5" s="805" customFormat="1" ht="15.75">
      <c r="A249" s="810" t="s">
        <v>1076</v>
      </c>
      <c r="B249" s="807" t="s">
        <v>1077</v>
      </c>
      <c r="C249" s="815"/>
      <c r="D249" s="814"/>
      <c r="E249" s="812"/>
    </row>
    <row r="250" spans="1:5" s="805" customFormat="1" ht="15.75">
      <c r="A250" s="810" t="s">
        <v>1078</v>
      </c>
      <c r="B250" s="807" t="s">
        <v>1079</v>
      </c>
      <c r="C250" s="815"/>
      <c r="D250" s="814"/>
      <c r="E250" s="812"/>
    </row>
    <row r="251" spans="1:5" s="805" customFormat="1" ht="15.75">
      <c r="A251" s="810" t="s">
        <v>1080</v>
      </c>
      <c r="B251" s="807" t="s">
        <v>1081</v>
      </c>
      <c r="C251" s="815"/>
      <c r="D251" s="814"/>
      <c r="E251" s="812"/>
    </row>
    <row r="252" spans="1:5" s="805" customFormat="1" ht="15.75">
      <c r="A252" s="810" t="s">
        <v>1082</v>
      </c>
      <c r="B252" s="807" t="s">
        <v>1083</v>
      </c>
      <c r="C252" s="815"/>
      <c r="D252" s="814"/>
      <c r="E252" s="812"/>
    </row>
    <row r="253" spans="1:5" s="805" customFormat="1" ht="15.75">
      <c r="A253" s="810" t="s">
        <v>1084</v>
      </c>
      <c r="B253" s="807" t="s">
        <v>1085</v>
      </c>
      <c r="C253" s="815"/>
      <c r="D253" s="814"/>
      <c r="E253" s="812"/>
    </row>
    <row r="254" spans="1:5" s="805" customFormat="1" ht="15.75">
      <c r="A254" s="810" t="s">
        <v>1086</v>
      </c>
      <c r="B254" s="807" t="s">
        <v>1087</v>
      </c>
      <c r="C254" s="815"/>
      <c r="D254" s="814"/>
      <c r="E254" s="812"/>
    </row>
    <row r="255" spans="1:5" s="805" customFormat="1" ht="15.75">
      <c r="A255" s="810" t="s">
        <v>1088</v>
      </c>
      <c r="B255" s="807" t="s">
        <v>1089</v>
      </c>
      <c r="C255" s="815"/>
      <c r="D255" s="814"/>
      <c r="E255" s="812"/>
    </row>
    <row r="256" spans="1:5" s="805" customFormat="1" ht="15.75">
      <c r="A256" s="810" t="s">
        <v>1090</v>
      </c>
      <c r="B256" s="807" t="s">
        <v>1091</v>
      </c>
      <c r="C256" s="815"/>
      <c r="D256" s="814"/>
      <c r="E256" s="812"/>
    </row>
    <row r="257" spans="1:5" s="805" customFormat="1" ht="15.75">
      <c r="A257" s="806" t="s">
        <v>1092</v>
      </c>
      <c r="B257" s="807" t="s">
        <v>1093</v>
      </c>
      <c r="C257" s="826"/>
      <c r="D257" s="835">
        <f>SUM(D258:D266)</f>
        <v>0</v>
      </c>
      <c r="E257" s="828"/>
    </row>
    <row r="258" spans="1:5" s="805" customFormat="1" ht="15.75">
      <c r="A258" s="810" t="s">
        <v>1094</v>
      </c>
      <c r="B258" s="807" t="s">
        <v>1095</v>
      </c>
      <c r="C258" s="815"/>
      <c r="D258" s="814"/>
      <c r="E258" s="812"/>
    </row>
    <row r="259" spans="1:5" s="805" customFormat="1" ht="15.75">
      <c r="A259" s="810" t="s">
        <v>1096</v>
      </c>
      <c r="B259" s="807" t="s">
        <v>1097</v>
      </c>
      <c r="C259" s="815"/>
      <c r="D259" s="814"/>
      <c r="E259" s="812"/>
    </row>
    <row r="260" spans="1:5" s="805" customFormat="1" ht="15.75">
      <c r="A260" s="810" t="s">
        <v>1098</v>
      </c>
      <c r="B260" s="807" t="s">
        <v>1099</v>
      </c>
      <c r="C260" s="815"/>
      <c r="D260" s="814"/>
      <c r="E260" s="812"/>
    </row>
    <row r="261" spans="1:5" s="805" customFormat="1" ht="15.75">
      <c r="A261" s="810" t="s">
        <v>1100</v>
      </c>
      <c r="B261" s="807" t="s">
        <v>1101</v>
      </c>
      <c r="C261" s="815"/>
      <c r="D261" s="814"/>
      <c r="E261" s="812"/>
    </row>
    <row r="262" spans="1:5" s="805" customFormat="1" ht="15.75">
      <c r="A262" s="810" t="s">
        <v>1102</v>
      </c>
      <c r="B262" s="807" t="s">
        <v>1103</v>
      </c>
      <c r="C262" s="815"/>
      <c r="D262" s="814"/>
      <c r="E262" s="812"/>
    </row>
    <row r="263" spans="1:5" s="805" customFormat="1" ht="15.75">
      <c r="A263" s="810" t="s">
        <v>1104</v>
      </c>
      <c r="B263" s="807" t="s">
        <v>1105</v>
      </c>
      <c r="C263" s="815"/>
      <c r="D263" s="814"/>
      <c r="E263" s="812"/>
    </row>
    <row r="264" spans="1:5" s="805" customFormat="1" ht="22.5">
      <c r="A264" s="810" t="s">
        <v>1106</v>
      </c>
      <c r="B264" s="807" t="s">
        <v>1107</v>
      </c>
      <c r="C264" s="815"/>
      <c r="D264" s="814"/>
      <c r="E264" s="812"/>
    </row>
    <row r="265" spans="1:5" s="805" customFormat="1" ht="15.75">
      <c r="A265" s="810" t="s">
        <v>1108</v>
      </c>
      <c r="B265" s="807" t="s">
        <v>1109</v>
      </c>
      <c r="C265" s="815"/>
      <c r="D265" s="814"/>
      <c r="E265" s="812"/>
    </row>
    <row r="266" spans="1:5" s="805" customFormat="1" ht="15.75">
      <c r="A266" s="806" t="s">
        <v>1110</v>
      </c>
      <c r="B266" s="807" t="s">
        <v>1111</v>
      </c>
      <c r="C266" s="826"/>
      <c r="D266" s="827"/>
      <c r="E266" s="828"/>
    </row>
    <row r="267" spans="1:5" s="805" customFormat="1" ht="15.75">
      <c r="A267" s="816" t="s">
        <v>1112</v>
      </c>
      <c r="B267" s="807" t="s">
        <v>1113</v>
      </c>
      <c r="C267" s="836"/>
      <c r="D267" s="817">
        <f>D184+D207+D234+D240+D266</f>
        <v>0</v>
      </c>
      <c r="E267" s="809"/>
    </row>
    <row r="268" spans="1:5" s="805" customFormat="1" ht="16.5" thickBot="1">
      <c r="A268" s="837" t="s">
        <v>1114</v>
      </c>
      <c r="B268" s="838" t="s">
        <v>1115</v>
      </c>
      <c r="C268" s="839"/>
      <c r="D268" s="840">
        <f>D183+D267</f>
        <v>0</v>
      </c>
      <c r="E268" s="841"/>
    </row>
    <row r="269" spans="1:5" ht="15.75">
      <c r="A269" s="842"/>
      <c r="B269" s="843"/>
      <c r="C269" s="844"/>
      <c r="D269" s="844"/>
      <c r="E269" s="845"/>
    </row>
    <row r="270" spans="1:5" ht="15.75">
      <c r="A270" s="846"/>
      <c r="B270" s="843"/>
      <c r="C270" s="844"/>
      <c r="D270" s="844"/>
      <c r="E270" s="845"/>
    </row>
    <row r="271" spans="1:5" ht="15.75">
      <c r="A271" s="843"/>
      <c r="B271" s="843"/>
      <c r="C271" s="844"/>
      <c r="D271" s="844"/>
      <c r="E271" s="845"/>
    </row>
    <row r="272" spans="1:5" ht="15.75">
      <c r="A272" s="936"/>
      <c r="B272" s="936"/>
      <c r="C272" s="936"/>
      <c r="D272" s="936"/>
      <c r="E272" s="936"/>
    </row>
    <row r="273" spans="1:5" ht="15.75">
      <c r="A273" s="936"/>
      <c r="B273" s="936"/>
      <c r="C273" s="936"/>
      <c r="D273" s="936"/>
      <c r="E273" s="936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600" verticalDpi="600" orientation="portrait" paperSize="9" scale="85" r:id="rId1"/>
  <headerFooter alignWithMargins="0">
    <oddHeader>&amp;L&amp;"Times New Roman,Félkövér dőlt"Csomád Község Önkormányzat&amp;R&amp;"Times New Roman,Félkövér dőlt"11. melléklet a 4/2014. (IV.18.) önkormányzati rendelethez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2" sqref="A2:C2"/>
    </sheetView>
  </sheetViews>
  <sheetFormatPr defaultColWidth="9.00390625" defaultRowHeight="12.75"/>
  <cols>
    <col min="1" max="1" width="71.125" style="850" customWidth="1"/>
    <col min="2" max="2" width="6.125" style="849" customWidth="1"/>
    <col min="3" max="3" width="18.00390625" style="848" customWidth="1"/>
    <col min="4" max="16384" width="9.375" style="848" customWidth="1"/>
  </cols>
  <sheetData>
    <row r="1" spans="1:3" ht="32.25" customHeight="1">
      <c r="A1" s="952" t="s">
        <v>1149</v>
      </c>
      <c r="B1" s="952"/>
      <c r="C1" s="952"/>
    </row>
    <row r="2" spans="1:3" ht="15.75" customHeight="1">
      <c r="A2" s="953" t="s">
        <v>1150</v>
      </c>
      <c r="B2" s="953"/>
      <c r="C2" s="953"/>
    </row>
    <row r="4" spans="2:3" ht="13.5" thickBot="1">
      <c r="B4" s="954" t="s">
        <v>608</v>
      </c>
      <c r="C4" s="954"/>
    </row>
    <row r="5" spans="1:3" s="874" customFormat="1" ht="31.5" customHeight="1" thickBot="1">
      <c r="A5" s="955" t="s">
        <v>1148</v>
      </c>
      <c r="B5" s="956" t="s">
        <v>610</v>
      </c>
      <c r="C5" s="957" t="s">
        <v>1147</v>
      </c>
    </row>
    <row r="6" spans="1:3" s="874" customFormat="1" ht="12.75">
      <c r="A6" s="955"/>
      <c r="B6" s="956"/>
      <c r="C6" s="957"/>
    </row>
    <row r="7" spans="1:3" s="870" customFormat="1" ht="13.5" thickBot="1">
      <c r="A7" s="873" t="s">
        <v>1146</v>
      </c>
      <c r="B7" s="872" t="s">
        <v>1145</v>
      </c>
      <c r="C7" s="871" t="s">
        <v>1144</v>
      </c>
    </row>
    <row r="8" spans="1:3" ht="15.75" customHeight="1">
      <c r="A8" s="869" t="s">
        <v>1143</v>
      </c>
      <c r="B8" s="868" t="s">
        <v>616</v>
      </c>
      <c r="C8" s="867">
        <v>1112650</v>
      </c>
    </row>
    <row r="9" spans="1:3" ht="15.75" customHeight="1">
      <c r="A9" s="863" t="s">
        <v>1142</v>
      </c>
      <c r="B9" s="855" t="s">
        <v>618</v>
      </c>
      <c r="C9" s="859">
        <v>976443</v>
      </c>
    </row>
    <row r="10" spans="1:3" ht="15.75" customHeight="1">
      <c r="A10" s="863" t="s">
        <v>1141</v>
      </c>
      <c r="B10" s="855" t="s">
        <v>620</v>
      </c>
      <c r="C10" s="859"/>
    </row>
    <row r="11" spans="1:3" ht="15.75" customHeight="1">
      <c r="A11" s="866" t="s">
        <v>1140</v>
      </c>
      <c r="B11" s="855" t="s">
        <v>622</v>
      </c>
      <c r="C11" s="854">
        <f>SUM(C8:C10)</f>
        <v>2089093</v>
      </c>
    </row>
    <row r="12" spans="1:3" ht="15.75" customHeight="1">
      <c r="A12" s="866" t="s">
        <v>1139</v>
      </c>
      <c r="B12" s="855" t="s">
        <v>624</v>
      </c>
      <c r="C12" s="854">
        <f>SUM(C13:C14)</f>
        <v>376486</v>
      </c>
    </row>
    <row r="13" spans="1:3" ht="15.75" customHeight="1">
      <c r="A13" s="863" t="s">
        <v>1138</v>
      </c>
      <c r="B13" s="855" t="s">
        <v>626</v>
      </c>
      <c r="C13" s="859">
        <v>375459</v>
      </c>
    </row>
    <row r="14" spans="1:3" ht="15.75" customHeight="1">
      <c r="A14" s="863" t="s">
        <v>1137</v>
      </c>
      <c r="B14" s="855" t="s">
        <v>628</v>
      </c>
      <c r="C14" s="859">
        <v>1027</v>
      </c>
    </row>
    <row r="15" spans="1:3" ht="15.75" customHeight="1">
      <c r="A15" s="866" t="s">
        <v>1136</v>
      </c>
      <c r="B15" s="855" t="s">
        <v>630</v>
      </c>
      <c r="C15" s="854">
        <f>SUM(C16:C17)</f>
        <v>0</v>
      </c>
    </row>
    <row r="16" spans="1:3" s="865" customFormat="1" ht="15.75" customHeight="1">
      <c r="A16" s="863" t="s">
        <v>1135</v>
      </c>
      <c r="B16" s="855" t="s">
        <v>632</v>
      </c>
      <c r="C16" s="859"/>
    </row>
    <row r="17" spans="1:3" ht="15.75" customHeight="1">
      <c r="A17" s="863" t="s">
        <v>1134</v>
      </c>
      <c r="B17" s="855" t="s">
        <v>100</v>
      </c>
      <c r="C17" s="859"/>
    </row>
    <row r="18" spans="1:3" ht="15.75" customHeight="1">
      <c r="A18" s="856" t="s">
        <v>1133</v>
      </c>
      <c r="B18" s="855" t="s">
        <v>102</v>
      </c>
      <c r="C18" s="854">
        <f>C12+C15</f>
        <v>376486</v>
      </c>
    </row>
    <row r="19" spans="1:3" ht="15.75" customHeight="1">
      <c r="A19" s="858" t="s">
        <v>1132</v>
      </c>
      <c r="B19" s="855" t="s">
        <v>128</v>
      </c>
      <c r="C19" s="864">
        <f>SUM(C20:C23)</f>
        <v>0</v>
      </c>
    </row>
    <row r="20" spans="1:3" ht="15.75" customHeight="1">
      <c r="A20" s="863" t="s">
        <v>1131</v>
      </c>
      <c r="B20" s="855" t="s">
        <v>130</v>
      </c>
      <c r="C20" s="859"/>
    </row>
    <row r="21" spans="1:3" ht="15.75" customHeight="1">
      <c r="A21" s="863" t="s">
        <v>1130</v>
      </c>
      <c r="B21" s="855" t="s">
        <v>132</v>
      </c>
      <c r="C21" s="859"/>
    </row>
    <row r="22" spans="1:3" ht="15.75" customHeight="1">
      <c r="A22" s="863" t="s">
        <v>1129</v>
      </c>
      <c r="B22" s="855" t="s">
        <v>275</v>
      </c>
      <c r="C22" s="859"/>
    </row>
    <row r="23" spans="1:3" ht="15.75" customHeight="1">
      <c r="A23" s="863" t="s">
        <v>1128</v>
      </c>
      <c r="B23" s="855" t="s">
        <v>277</v>
      </c>
      <c r="C23" s="859"/>
    </row>
    <row r="24" spans="1:3" ht="15.75" customHeight="1">
      <c r="A24" s="858" t="s">
        <v>1127</v>
      </c>
      <c r="B24" s="855" t="s">
        <v>279</v>
      </c>
      <c r="C24" s="864">
        <f>C25+C26+C27+C28</f>
        <v>3474</v>
      </c>
    </row>
    <row r="25" spans="1:3" ht="15.75" customHeight="1">
      <c r="A25" s="863" t="s">
        <v>1126</v>
      </c>
      <c r="B25" s="855" t="s">
        <v>282</v>
      </c>
      <c r="C25" s="859"/>
    </row>
    <row r="26" spans="1:3" ht="15.75" customHeight="1">
      <c r="A26" s="863" t="s">
        <v>1125</v>
      </c>
      <c r="B26" s="855" t="s">
        <v>285</v>
      </c>
      <c r="C26" s="859"/>
    </row>
    <row r="27" spans="1:3" ht="15.75" customHeight="1">
      <c r="A27" s="863" t="s">
        <v>1124</v>
      </c>
      <c r="B27" s="855" t="s">
        <v>288</v>
      </c>
      <c r="C27" s="859">
        <v>351</v>
      </c>
    </row>
    <row r="28" spans="1:3" ht="15.75" customHeight="1">
      <c r="A28" s="863" t="s">
        <v>1123</v>
      </c>
      <c r="B28" s="855" t="s">
        <v>291</v>
      </c>
      <c r="C28" s="862">
        <v>3123</v>
      </c>
    </row>
    <row r="29" spans="1:3" ht="15.75" customHeight="1">
      <c r="A29" s="861" t="s">
        <v>1122</v>
      </c>
      <c r="B29" s="855" t="s">
        <v>292</v>
      </c>
      <c r="C29" s="859">
        <v>385</v>
      </c>
    </row>
    <row r="30" spans="1:3" ht="15.75" customHeight="1">
      <c r="A30" s="860" t="s">
        <v>1121</v>
      </c>
      <c r="B30" s="855" t="s">
        <v>295</v>
      </c>
      <c r="C30" s="859"/>
    </row>
    <row r="31" spans="1:3" ht="15.75" customHeight="1">
      <c r="A31" s="860" t="s">
        <v>1120</v>
      </c>
      <c r="B31" s="855" t="s">
        <v>298</v>
      </c>
      <c r="C31" s="859"/>
    </row>
    <row r="32" spans="1:3" ht="15.75" customHeight="1">
      <c r="A32" s="860" t="s">
        <v>1119</v>
      </c>
      <c r="B32" s="855" t="s">
        <v>301</v>
      </c>
      <c r="C32" s="859">
        <v>2738</v>
      </c>
    </row>
    <row r="33" spans="1:3" ht="15.75" customHeight="1">
      <c r="A33" s="858" t="s">
        <v>1118</v>
      </c>
      <c r="B33" s="855" t="s">
        <v>304</v>
      </c>
      <c r="C33" s="857">
        <v>1683</v>
      </c>
    </row>
    <row r="34" spans="1:3" ht="15.75" customHeight="1">
      <c r="A34" s="856" t="s">
        <v>1117</v>
      </c>
      <c r="B34" s="855" t="s">
        <v>307</v>
      </c>
      <c r="C34" s="854">
        <f>C19+C24+C33</f>
        <v>5157</v>
      </c>
    </row>
    <row r="35" spans="1:3" ht="15.75" customHeight="1" thickBot="1">
      <c r="A35" s="853" t="s">
        <v>1116</v>
      </c>
      <c r="B35" s="852" t="s">
        <v>347</v>
      </c>
      <c r="C35" s="851">
        <f>C11+C18+C34</f>
        <v>2470736</v>
      </c>
    </row>
  </sheetData>
  <sheetProtection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5118110236220472"/>
  <pageSetup horizontalDpi="600" verticalDpi="600" orientation="portrait" paperSize="9" scale="95" r:id="rId1"/>
  <headerFooter alignWithMargins="0">
    <oddHeader>&amp;L&amp;"Times New Roman,Félkövér dőlt"Csomád Község Önkormányzata&amp;R&amp;"Times New Roman CE,Félkövér dőlt"11. melléklet a 4/2013. (IV.18.)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Layout" zoomScaleNormal="120" zoomScaleSheetLayoutView="130" workbookViewId="0" topLeftCell="A64">
      <selection activeCell="D4" sqref="D4"/>
    </sheetView>
  </sheetViews>
  <sheetFormatPr defaultColWidth="9.00390625" defaultRowHeight="12.75"/>
  <cols>
    <col min="1" max="1" width="9.00390625" style="1" customWidth="1"/>
    <col min="2" max="2" width="66.50390625" style="1" customWidth="1"/>
    <col min="3" max="5" width="14.375" style="1" customWidth="1"/>
    <col min="6" max="6" width="14.375" style="2" customWidth="1"/>
    <col min="7" max="7" width="9.00390625" style="3" customWidth="1"/>
    <col min="8" max="16384" width="9.375" style="3" customWidth="1"/>
  </cols>
  <sheetData>
    <row r="1" spans="1:6" ht="15.75" customHeight="1">
      <c r="A1" s="878" t="s">
        <v>0</v>
      </c>
      <c r="B1" s="878"/>
      <c r="C1" s="878"/>
      <c r="D1" s="878"/>
      <c r="E1" s="878"/>
      <c r="F1" s="878"/>
    </row>
    <row r="2" spans="1:6" ht="15.75" customHeight="1">
      <c r="A2" s="879" t="s">
        <v>1</v>
      </c>
      <c r="B2" s="879"/>
      <c r="C2" s="4"/>
      <c r="D2" s="4"/>
      <c r="E2" s="4"/>
      <c r="F2" s="5" t="s">
        <v>2</v>
      </c>
    </row>
    <row r="3" spans="1:6" ht="37.5" customHeight="1">
      <c r="A3" s="6" t="s">
        <v>3</v>
      </c>
      <c r="B3" s="7" t="s">
        <v>4</v>
      </c>
      <c r="C3" s="8" t="s">
        <v>138</v>
      </c>
      <c r="D3" s="7" t="s">
        <v>6</v>
      </c>
      <c r="E3" s="7" t="s">
        <v>7</v>
      </c>
      <c r="F3" s="9" t="s">
        <v>8</v>
      </c>
    </row>
    <row r="4" spans="1:6" s="14" customFormat="1" ht="12" customHeight="1">
      <c r="A4" s="10">
        <v>1</v>
      </c>
      <c r="B4" s="11">
        <v>2</v>
      </c>
      <c r="C4" s="12">
        <v>3</v>
      </c>
      <c r="D4" s="11">
        <v>4</v>
      </c>
      <c r="E4" s="11">
        <v>5</v>
      </c>
      <c r="F4" s="13">
        <v>6</v>
      </c>
    </row>
    <row r="5" spans="1:6" s="20" customFormat="1" ht="12" customHeight="1">
      <c r="A5" s="15" t="s">
        <v>9</v>
      </c>
      <c r="B5" s="16" t="s">
        <v>10</v>
      </c>
      <c r="C5" s="17">
        <f>+C6+C11+C21</f>
        <v>179868</v>
      </c>
      <c r="D5" s="18">
        <f>+D6+D11+D21</f>
        <v>191968</v>
      </c>
      <c r="E5" s="18">
        <f>+E6+E11+E21</f>
        <v>215930</v>
      </c>
      <c r="F5" s="19">
        <f>E5/D5*100</f>
        <v>112.48228871478581</v>
      </c>
    </row>
    <row r="6" spans="1:6" s="20" customFormat="1" ht="12" customHeight="1">
      <c r="A6" s="21" t="s">
        <v>11</v>
      </c>
      <c r="B6" s="22" t="s">
        <v>12</v>
      </c>
      <c r="C6" s="23">
        <f>+C7+C8+C9+C10</f>
        <v>5000</v>
      </c>
      <c r="D6" s="24">
        <f>+D7+D8+D9+D10</f>
        <v>5000</v>
      </c>
      <c r="E6" s="24">
        <v>5165</v>
      </c>
      <c r="F6" s="25">
        <f>E6/D6*100</f>
        <v>103.3</v>
      </c>
    </row>
    <row r="7" spans="1:6" s="20" customFormat="1" ht="12" customHeight="1">
      <c r="A7" s="26" t="s">
        <v>13</v>
      </c>
      <c r="B7" s="27" t="s">
        <v>14</v>
      </c>
      <c r="C7" s="28">
        <v>5000</v>
      </c>
      <c r="D7" s="29">
        <v>5000</v>
      </c>
      <c r="E7" s="29">
        <v>4665</v>
      </c>
      <c r="F7" s="43">
        <f>E7/D7*100</f>
        <v>93.30000000000001</v>
      </c>
    </row>
    <row r="8" spans="1:6" s="20" customFormat="1" ht="12" customHeight="1">
      <c r="A8" s="26" t="s">
        <v>15</v>
      </c>
      <c r="B8" s="31" t="s">
        <v>16</v>
      </c>
      <c r="C8" s="28"/>
      <c r="D8" s="29"/>
      <c r="E8" s="29"/>
      <c r="F8" s="43"/>
    </row>
    <row r="9" spans="1:6" s="20" customFormat="1" ht="12" customHeight="1">
      <c r="A9" s="26" t="s">
        <v>17</v>
      </c>
      <c r="B9" s="31" t="s">
        <v>18</v>
      </c>
      <c r="C9" s="28"/>
      <c r="D9" s="29"/>
      <c r="E9" s="29">
        <v>471</v>
      </c>
      <c r="F9" s="43"/>
    </row>
    <row r="10" spans="1:6" s="20" customFormat="1" ht="12" customHeight="1">
      <c r="A10" s="26" t="s">
        <v>19</v>
      </c>
      <c r="B10" s="34" t="s">
        <v>20</v>
      </c>
      <c r="C10" s="28"/>
      <c r="D10" s="29"/>
      <c r="E10" s="29">
        <v>29</v>
      </c>
      <c r="F10" s="43"/>
    </row>
    <row r="11" spans="1:6" s="20" customFormat="1" ht="12" customHeight="1">
      <c r="A11" s="21" t="s">
        <v>21</v>
      </c>
      <c r="B11" s="16" t="s">
        <v>22</v>
      </c>
      <c r="C11" s="35">
        <f>+C12+C13+C14+C15+C16+C17+C18+C19+C20</f>
        <v>44868</v>
      </c>
      <c r="D11" s="35">
        <f>+D12+D13+D14+D15+D16+D17+D18+D19+D20</f>
        <v>56968</v>
      </c>
      <c r="E11" s="35">
        <f>+E12+E13+E14+E15+E16+E17+E18+E19+E20</f>
        <v>68371</v>
      </c>
      <c r="F11" s="25">
        <f>E11/D11*100</f>
        <v>120.016500491504</v>
      </c>
    </row>
    <row r="12" spans="1:6" s="20" customFormat="1" ht="12" customHeight="1">
      <c r="A12" s="36" t="s">
        <v>23</v>
      </c>
      <c r="B12" s="37" t="s">
        <v>24</v>
      </c>
      <c r="C12" s="38"/>
      <c r="D12" s="39">
        <v>300</v>
      </c>
      <c r="E12" s="39"/>
      <c r="F12" s="40"/>
    </row>
    <row r="13" spans="1:6" s="20" customFormat="1" ht="12" customHeight="1">
      <c r="A13" s="26" t="s">
        <v>25</v>
      </c>
      <c r="B13" s="41" t="s">
        <v>26</v>
      </c>
      <c r="C13" s="42">
        <v>4000</v>
      </c>
      <c r="D13" s="29"/>
      <c r="E13" s="29"/>
      <c r="F13" s="43"/>
    </row>
    <row r="14" spans="1:6" s="20" customFormat="1" ht="12" customHeight="1">
      <c r="A14" s="26" t="s">
        <v>27</v>
      </c>
      <c r="B14" s="41" t="s">
        <v>28</v>
      </c>
      <c r="C14" s="42">
        <v>22668</v>
      </c>
      <c r="D14" s="29">
        <v>22668</v>
      </c>
      <c r="E14" s="29">
        <v>21033</v>
      </c>
      <c r="F14" s="43">
        <f>E14/D14*100</f>
        <v>92.787188988883</v>
      </c>
    </row>
    <row r="15" spans="1:6" s="20" customFormat="1" ht="12" customHeight="1">
      <c r="A15" s="26" t="s">
        <v>29</v>
      </c>
      <c r="B15" s="41" t="s">
        <v>231</v>
      </c>
      <c r="C15" s="42"/>
      <c r="D15" s="29">
        <v>3700</v>
      </c>
      <c r="E15" s="29">
        <v>4055</v>
      </c>
      <c r="F15" s="43">
        <f>E15/D15*100</f>
        <v>109.5945945945946</v>
      </c>
    </row>
    <row r="16" spans="1:6" s="20" customFormat="1" ht="12" customHeight="1">
      <c r="A16" s="44" t="s">
        <v>31</v>
      </c>
      <c r="B16" s="45" t="s">
        <v>32</v>
      </c>
      <c r="C16" s="46">
        <v>6771</v>
      </c>
      <c r="D16" s="47">
        <v>6771</v>
      </c>
      <c r="E16" s="47">
        <v>6419</v>
      </c>
      <c r="F16" s="43">
        <f>E16/D16*100</f>
        <v>94.80135873578497</v>
      </c>
    </row>
    <row r="17" spans="1:6" s="20" customFormat="1" ht="12" customHeight="1">
      <c r="A17" s="44" t="s">
        <v>33</v>
      </c>
      <c r="B17" s="45" t="s">
        <v>34</v>
      </c>
      <c r="C17" s="46">
        <v>1496</v>
      </c>
      <c r="D17" s="47">
        <v>1496</v>
      </c>
      <c r="E17" s="47">
        <v>1447</v>
      </c>
      <c r="F17" s="43">
        <v>96.72</v>
      </c>
    </row>
    <row r="18" spans="1:6" s="20" customFormat="1" ht="12" customHeight="1">
      <c r="A18" s="26" t="s">
        <v>35</v>
      </c>
      <c r="B18" s="41" t="s">
        <v>36</v>
      </c>
      <c r="C18" s="42">
        <v>2233</v>
      </c>
      <c r="D18" s="29">
        <v>14333</v>
      </c>
      <c r="E18" s="29">
        <v>14194</v>
      </c>
      <c r="F18" s="43">
        <f aca="true" t="shared" si="0" ref="F18:F23">E18/D18*100</f>
        <v>99.03021000488383</v>
      </c>
    </row>
    <row r="19" spans="1:6" s="20" customFormat="1" ht="12" customHeight="1">
      <c r="A19" s="26" t="s">
        <v>37</v>
      </c>
      <c r="B19" s="41" t="s">
        <v>38</v>
      </c>
      <c r="C19" s="42">
        <v>7500</v>
      </c>
      <c r="D19" s="29">
        <v>7500</v>
      </c>
      <c r="E19" s="29">
        <v>20485</v>
      </c>
      <c r="F19" s="43">
        <f t="shared" si="0"/>
        <v>273.1333333333333</v>
      </c>
    </row>
    <row r="20" spans="1:6" s="20" customFormat="1" ht="12" customHeight="1">
      <c r="A20" s="48" t="s">
        <v>39</v>
      </c>
      <c r="B20" s="49" t="s">
        <v>40</v>
      </c>
      <c r="C20" s="50">
        <v>200</v>
      </c>
      <c r="D20" s="51">
        <v>200</v>
      </c>
      <c r="E20" s="51">
        <v>738</v>
      </c>
      <c r="F20" s="43">
        <f t="shared" si="0"/>
        <v>369</v>
      </c>
    </row>
    <row r="21" spans="1:6" s="20" customFormat="1" ht="12" customHeight="1">
      <c r="A21" s="21" t="s">
        <v>41</v>
      </c>
      <c r="B21" s="16" t="s">
        <v>42</v>
      </c>
      <c r="C21" s="53">
        <v>130000</v>
      </c>
      <c r="D21" s="54">
        <v>130000</v>
      </c>
      <c r="E21" s="54">
        <v>142394</v>
      </c>
      <c r="F21" s="56">
        <f t="shared" si="0"/>
        <v>109.53384615384616</v>
      </c>
    </row>
    <row r="22" spans="1:6" s="20" customFormat="1" ht="12" customHeight="1">
      <c r="A22" s="21" t="s">
        <v>43</v>
      </c>
      <c r="B22" s="16" t="s">
        <v>44</v>
      </c>
      <c r="C22" s="35">
        <f>+C23+C24+C25+C26+C27+C28+C29+C30</f>
        <v>64867</v>
      </c>
      <c r="D22" s="24">
        <f>+D23+D24+D25+D26+D27+D28+D29+D30</f>
        <v>76644</v>
      </c>
      <c r="E22" s="24">
        <f>+E23+E24+E25+E26+E27+E28+E29+E30</f>
        <v>76644</v>
      </c>
      <c r="F22" s="56">
        <f t="shared" si="0"/>
        <v>100</v>
      </c>
    </row>
    <row r="23" spans="1:6" s="20" customFormat="1" ht="12" customHeight="1">
      <c r="A23" s="57" t="s">
        <v>45</v>
      </c>
      <c r="B23" s="58" t="s">
        <v>46</v>
      </c>
      <c r="C23" s="59">
        <v>64777</v>
      </c>
      <c r="D23" s="60">
        <v>65215</v>
      </c>
      <c r="E23" s="60">
        <v>65215</v>
      </c>
      <c r="F23" s="61">
        <f t="shared" si="0"/>
        <v>100</v>
      </c>
    </row>
    <row r="24" spans="1:6" s="20" customFormat="1" ht="12" customHeight="1">
      <c r="A24" s="26" t="s">
        <v>47</v>
      </c>
      <c r="B24" s="41" t="s">
        <v>48</v>
      </c>
      <c r="C24" s="42"/>
      <c r="D24" s="29"/>
      <c r="E24" s="29"/>
      <c r="F24" s="61"/>
    </row>
    <row r="25" spans="1:6" s="20" customFormat="1" ht="12" customHeight="1">
      <c r="A25" s="26" t="s">
        <v>49</v>
      </c>
      <c r="B25" s="41" t="s">
        <v>50</v>
      </c>
      <c r="C25" s="42">
        <v>90</v>
      </c>
      <c r="D25" s="29">
        <v>537</v>
      </c>
      <c r="E25" s="29">
        <v>537</v>
      </c>
      <c r="F25" s="61">
        <f>E25/D25*100</f>
        <v>100</v>
      </c>
    </row>
    <row r="26" spans="1:6" s="20" customFormat="1" ht="12" customHeight="1">
      <c r="A26" s="62" t="s">
        <v>51</v>
      </c>
      <c r="B26" s="41" t="s">
        <v>52</v>
      </c>
      <c r="C26" s="63"/>
      <c r="D26" s="64">
        <v>8162</v>
      </c>
      <c r="E26" s="64">
        <v>8162</v>
      </c>
      <c r="F26" s="61">
        <f>E26/D26*100</f>
        <v>100</v>
      </c>
    </row>
    <row r="27" spans="1:6" s="20" customFormat="1" ht="12" customHeight="1">
      <c r="A27" s="62" t="s">
        <v>53</v>
      </c>
      <c r="B27" s="41" t="s">
        <v>232</v>
      </c>
      <c r="C27" s="63"/>
      <c r="D27" s="64">
        <v>2730</v>
      </c>
      <c r="E27" s="64">
        <v>2730</v>
      </c>
      <c r="F27" s="61">
        <f>E27/D27*100</f>
        <v>100</v>
      </c>
    </row>
    <row r="28" spans="1:6" s="20" customFormat="1" ht="12" customHeight="1">
      <c r="A28" s="26" t="s">
        <v>55</v>
      </c>
      <c r="B28" s="41" t="s">
        <v>56</v>
      </c>
      <c r="C28" s="42"/>
      <c r="D28" s="29"/>
      <c r="E28" s="29"/>
      <c r="F28" s="61"/>
    </row>
    <row r="29" spans="1:6" s="20" customFormat="1" ht="12" customHeight="1">
      <c r="A29" s="26" t="s">
        <v>57</v>
      </c>
      <c r="B29" s="41" t="s">
        <v>58</v>
      </c>
      <c r="C29" s="42"/>
      <c r="D29" s="29"/>
      <c r="E29" s="29"/>
      <c r="F29" s="43"/>
    </row>
    <row r="30" spans="1:6" s="20" customFormat="1" ht="12" customHeight="1">
      <c r="A30" s="26" t="s">
        <v>59</v>
      </c>
      <c r="B30" s="65" t="s">
        <v>60</v>
      </c>
      <c r="C30" s="42"/>
      <c r="D30" s="29"/>
      <c r="E30" s="29"/>
      <c r="F30" s="43"/>
    </row>
    <row r="31" spans="1:6" s="20" customFormat="1" ht="12" customHeight="1">
      <c r="A31" s="66" t="s">
        <v>61</v>
      </c>
      <c r="B31" s="16" t="s">
        <v>62</v>
      </c>
      <c r="C31" s="23">
        <f>+C32+C38</f>
        <v>4400</v>
      </c>
      <c r="D31" s="24">
        <f>+D32+D38</f>
        <v>41812</v>
      </c>
      <c r="E31" s="24">
        <f>+E32+E38</f>
        <v>43216</v>
      </c>
      <c r="F31" s="25">
        <f>E31/D31*100</f>
        <v>103.35788768774515</v>
      </c>
    </row>
    <row r="32" spans="1:6" s="20" customFormat="1" ht="12" customHeight="1">
      <c r="A32" s="67" t="s">
        <v>63</v>
      </c>
      <c r="B32" s="68" t="s">
        <v>64</v>
      </c>
      <c r="C32" s="69">
        <f>+C33+C34+C35+C36+C37</f>
        <v>4400</v>
      </c>
      <c r="D32" s="70">
        <v>5620</v>
      </c>
      <c r="E32" s="70">
        <v>7024</v>
      </c>
      <c r="F32" s="71">
        <f>E32/D32*100</f>
        <v>124.98220640569396</v>
      </c>
    </row>
    <row r="33" spans="1:6" s="20" customFormat="1" ht="12" customHeight="1">
      <c r="A33" s="72" t="s">
        <v>65</v>
      </c>
      <c r="B33" s="73" t="s">
        <v>66</v>
      </c>
      <c r="C33" s="28">
        <v>4400</v>
      </c>
      <c r="D33" s="29">
        <v>4400</v>
      </c>
      <c r="E33" s="29">
        <v>4524</v>
      </c>
      <c r="F33" s="43">
        <f>E33/D33*100</f>
        <v>102.81818181818181</v>
      </c>
    </row>
    <row r="34" spans="1:6" s="20" customFormat="1" ht="12" customHeight="1">
      <c r="A34" s="72" t="s">
        <v>67</v>
      </c>
      <c r="B34" s="73" t="s">
        <v>233</v>
      </c>
      <c r="C34" s="28"/>
      <c r="D34" s="29"/>
      <c r="E34" s="29">
        <v>1027</v>
      </c>
      <c r="F34" s="43"/>
    </row>
    <row r="35" spans="1:6" s="20" customFormat="1" ht="12" customHeight="1">
      <c r="A35" s="72" t="s">
        <v>69</v>
      </c>
      <c r="B35" s="73" t="s">
        <v>70</v>
      </c>
      <c r="C35" s="28"/>
      <c r="D35" s="29"/>
      <c r="E35" s="29"/>
      <c r="F35" s="43"/>
    </row>
    <row r="36" spans="1:6" s="20" customFormat="1" ht="12" customHeight="1">
      <c r="A36" s="72" t="s">
        <v>71</v>
      </c>
      <c r="B36" s="73" t="s">
        <v>72</v>
      </c>
      <c r="C36" s="28"/>
      <c r="D36" s="29"/>
      <c r="E36" s="29"/>
      <c r="F36" s="43"/>
    </row>
    <row r="37" spans="1:6" s="20" customFormat="1" ht="12" customHeight="1">
      <c r="A37" s="72" t="s">
        <v>73</v>
      </c>
      <c r="B37" s="73" t="s">
        <v>74</v>
      </c>
      <c r="C37" s="28"/>
      <c r="D37" s="29">
        <v>1220</v>
      </c>
      <c r="E37" s="29">
        <v>1473</v>
      </c>
      <c r="F37" s="43">
        <f>E37/D37*100</f>
        <v>120.73770491803279</v>
      </c>
    </row>
    <row r="38" spans="1:6" s="20" customFormat="1" ht="12" customHeight="1">
      <c r="A38" s="72" t="s">
        <v>75</v>
      </c>
      <c r="B38" s="74" t="s">
        <v>76</v>
      </c>
      <c r="C38" s="75">
        <f>+C39+C40+C41+C42+C43</f>
        <v>0</v>
      </c>
      <c r="D38" s="76">
        <f>+D39+D40+D41+D42+D43</f>
        <v>36192</v>
      </c>
      <c r="E38" s="76">
        <f>+E39+E40+E41+E42+E43</f>
        <v>36192</v>
      </c>
      <c r="F38" s="43">
        <f>E38/D38*100</f>
        <v>100</v>
      </c>
    </row>
    <row r="39" spans="1:6" s="20" customFormat="1" ht="12" customHeight="1">
      <c r="A39" s="72" t="s">
        <v>77</v>
      </c>
      <c r="B39" s="73" t="s">
        <v>66</v>
      </c>
      <c r="C39" s="28"/>
      <c r="D39" s="29"/>
      <c r="E39" s="29"/>
      <c r="F39" s="43"/>
    </row>
    <row r="40" spans="1:6" s="20" customFormat="1" ht="12" customHeight="1">
      <c r="A40" s="72" t="s">
        <v>78</v>
      </c>
      <c r="B40" s="73" t="s">
        <v>79</v>
      </c>
      <c r="C40" s="28"/>
      <c r="D40" s="29"/>
      <c r="E40" s="29"/>
      <c r="F40" s="43"/>
    </row>
    <row r="41" spans="1:6" s="20" customFormat="1" ht="12" customHeight="1">
      <c r="A41" s="72" t="s">
        <v>80</v>
      </c>
      <c r="B41" s="73" t="s">
        <v>70</v>
      </c>
      <c r="C41" s="28"/>
      <c r="D41" s="29"/>
      <c r="E41" s="29"/>
      <c r="F41" s="43"/>
    </row>
    <row r="42" spans="1:6" s="20" customFormat="1" ht="12" customHeight="1">
      <c r="A42" s="72" t="s">
        <v>81</v>
      </c>
      <c r="B42" s="77" t="s">
        <v>72</v>
      </c>
      <c r="C42" s="28"/>
      <c r="D42" s="29">
        <v>36192</v>
      </c>
      <c r="E42" s="29">
        <v>36192</v>
      </c>
      <c r="F42" s="43">
        <f>E42/D42*100</f>
        <v>100</v>
      </c>
    </row>
    <row r="43" spans="1:6" s="20" customFormat="1" ht="12" customHeight="1">
      <c r="A43" s="78" t="s">
        <v>82</v>
      </c>
      <c r="B43" s="79" t="s">
        <v>83</v>
      </c>
      <c r="C43" s="80"/>
      <c r="D43" s="64"/>
      <c r="E43" s="64"/>
      <c r="F43" s="52"/>
    </row>
    <row r="44" spans="1:6" s="20" customFormat="1" ht="12" customHeight="1">
      <c r="A44" s="21" t="s">
        <v>84</v>
      </c>
      <c r="B44" s="81" t="s">
        <v>85</v>
      </c>
      <c r="C44" s="23">
        <f>+C45+C46</f>
        <v>0</v>
      </c>
      <c r="D44" s="24">
        <f>+D45+D46</f>
        <v>444</v>
      </c>
      <c r="E44" s="24">
        <f>+E45+E46</f>
        <v>4291</v>
      </c>
      <c r="F44" s="25">
        <f>E44/D44*100</f>
        <v>966.4414414414415</v>
      </c>
    </row>
    <row r="45" spans="1:6" s="20" customFormat="1" ht="12" customHeight="1">
      <c r="A45" s="57" t="s">
        <v>86</v>
      </c>
      <c r="B45" s="31" t="s">
        <v>87</v>
      </c>
      <c r="C45" s="82"/>
      <c r="D45" s="60">
        <v>200</v>
      </c>
      <c r="E45" s="60">
        <v>200</v>
      </c>
      <c r="F45" s="61">
        <f>E45/D45*100</f>
        <v>100</v>
      </c>
    </row>
    <row r="46" spans="1:6" s="20" customFormat="1" ht="12" customHeight="1">
      <c r="A46" s="44" t="s">
        <v>88</v>
      </c>
      <c r="B46" s="83" t="s">
        <v>89</v>
      </c>
      <c r="C46" s="84"/>
      <c r="D46" s="47">
        <v>244</v>
      </c>
      <c r="E46" s="47">
        <v>4091</v>
      </c>
      <c r="F46" s="85">
        <f>E46/D46*100</f>
        <v>1676.6393442622953</v>
      </c>
    </row>
    <row r="47" spans="1:6" s="20" customFormat="1" ht="12" customHeight="1">
      <c r="A47" s="21" t="s">
        <v>90</v>
      </c>
      <c r="B47" s="81" t="s">
        <v>91</v>
      </c>
      <c r="C47" s="23">
        <f>+C48+C49+C50</f>
        <v>0</v>
      </c>
      <c r="D47" s="24">
        <f>+D48+D49+D50</f>
        <v>0</v>
      </c>
      <c r="E47" s="24">
        <f>+E48+E49+E50</f>
        <v>0</v>
      </c>
      <c r="F47" s="25"/>
    </row>
    <row r="48" spans="1:6" s="20" customFormat="1" ht="12" customHeight="1">
      <c r="A48" s="57" t="s">
        <v>92</v>
      </c>
      <c r="B48" s="31" t="s">
        <v>93</v>
      </c>
      <c r="C48" s="82"/>
      <c r="D48" s="60"/>
      <c r="E48" s="60"/>
      <c r="F48" s="61"/>
    </row>
    <row r="49" spans="1:6" s="20" customFormat="1" ht="12" customHeight="1">
      <c r="A49" s="26" t="s">
        <v>94</v>
      </c>
      <c r="B49" s="73" t="s">
        <v>95</v>
      </c>
      <c r="C49" s="42"/>
      <c r="D49" s="29"/>
      <c r="E49" s="29"/>
      <c r="F49" s="43"/>
    </row>
    <row r="50" spans="1:6" s="20" customFormat="1" ht="12" customHeight="1">
      <c r="A50" s="44" t="s">
        <v>96</v>
      </c>
      <c r="B50" s="83" t="s">
        <v>97</v>
      </c>
      <c r="C50" s="84"/>
      <c r="D50" s="47"/>
      <c r="E50" s="47"/>
      <c r="F50" s="85"/>
    </row>
    <row r="51" spans="1:8" s="20" customFormat="1" ht="17.25" customHeight="1">
      <c r="A51" s="21" t="s">
        <v>98</v>
      </c>
      <c r="B51" s="86" t="s">
        <v>99</v>
      </c>
      <c r="C51" s="87"/>
      <c r="D51" s="88"/>
      <c r="E51" s="88"/>
      <c r="F51" s="55"/>
      <c r="H51" s="89"/>
    </row>
    <row r="52" spans="1:6" s="20" customFormat="1" ht="12" customHeight="1">
      <c r="A52" s="21" t="s">
        <v>100</v>
      </c>
      <c r="B52" s="90" t="s">
        <v>101</v>
      </c>
      <c r="C52" s="91">
        <f>+C6+C11+C21+C22+C31+C44+C47+C51</f>
        <v>249135</v>
      </c>
      <c r="D52" s="92">
        <f>+D6+D11+D21+D22+D31+D44+D47+D51</f>
        <v>310868</v>
      </c>
      <c r="E52" s="92">
        <f>+E6+E11+E21+E22+E31+E44+E47+E51</f>
        <v>340081</v>
      </c>
      <c r="F52" s="93">
        <f>E52/D52*100</f>
        <v>109.39723612594415</v>
      </c>
    </row>
    <row r="53" spans="1:6" s="20" customFormat="1" ht="12" customHeight="1">
      <c r="A53" s="94" t="s">
        <v>102</v>
      </c>
      <c r="B53" s="22" t="s">
        <v>103</v>
      </c>
      <c r="C53" s="35">
        <f>+C54+C60</f>
        <v>414638</v>
      </c>
      <c r="D53" s="24">
        <f>+D54+D60</f>
        <v>419448</v>
      </c>
      <c r="E53" s="24">
        <f>+E54+E60</f>
        <v>63041</v>
      </c>
      <c r="F53" s="93">
        <f>E53/D53*100</f>
        <v>15.029514981594858</v>
      </c>
    </row>
    <row r="54" spans="1:6" s="20" customFormat="1" ht="12" customHeight="1">
      <c r="A54" s="95" t="s">
        <v>104</v>
      </c>
      <c r="B54" s="68" t="s">
        <v>234</v>
      </c>
      <c r="C54" s="96">
        <f>+C55+C56+C57+C58+C59</f>
        <v>414638</v>
      </c>
      <c r="D54" s="70">
        <f>+D55+D56+D57+D58+D59</f>
        <v>419448</v>
      </c>
      <c r="E54" s="70">
        <f>+E55+E56+E57+E58+E59</f>
        <v>63041</v>
      </c>
      <c r="F54" s="71">
        <f>E54/D54*100</f>
        <v>15.029514981594858</v>
      </c>
    </row>
    <row r="55" spans="1:6" s="20" customFormat="1" ht="12" customHeight="1">
      <c r="A55" s="97" t="s">
        <v>106</v>
      </c>
      <c r="B55" s="73" t="s">
        <v>107</v>
      </c>
      <c r="C55" s="42">
        <v>340000</v>
      </c>
      <c r="D55" s="29">
        <v>353105</v>
      </c>
      <c r="E55" s="29"/>
      <c r="F55" s="71"/>
    </row>
    <row r="56" spans="1:6" s="20" customFormat="1" ht="12" customHeight="1">
      <c r="A56" s="97" t="s">
        <v>108</v>
      </c>
      <c r="B56" s="73" t="s">
        <v>109</v>
      </c>
      <c r="C56" s="42"/>
      <c r="D56" s="29"/>
      <c r="E56" s="29"/>
      <c r="F56" s="71"/>
    </row>
    <row r="57" spans="1:6" s="20" customFormat="1" ht="12" customHeight="1">
      <c r="A57" s="97" t="s">
        <v>110</v>
      </c>
      <c r="B57" s="73" t="s">
        <v>111</v>
      </c>
      <c r="C57" s="42"/>
      <c r="D57" s="29"/>
      <c r="E57" s="29"/>
      <c r="F57" s="71"/>
    </row>
    <row r="58" spans="1:6" s="20" customFormat="1" ht="12" customHeight="1">
      <c r="A58" s="97" t="s">
        <v>112</v>
      </c>
      <c r="B58" s="73" t="s">
        <v>113</v>
      </c>
      <c r="C58" s="42"/>
      <c r="D58" s="29"/>
      <c r="E58" s="29"/>
      <c r="F58" s="71"/>
    </row>
    <row r="59" spans="1:6" s="20" customFormat="1" ht="12" customHeight="1">
      <c r="A59" s="97" t="s">
        <v>114</v>
      </c>
      <c r="B59" s="73" t="s">
        <v>235</v>
      </c>
      <c r="C59" s="42">
        <v>74638</v>
      </c>
      <c r="D59" s="29">
        <v>66343</v>
      </c>
      <c r="E59" s="29">
        <v>63041</v>
      </c>
      <c r="F59" s="71">
        <f>E59/D59*100</f>
        <v>95.02283586813982</v>
      </c>
    </row>
    <row r="60" spans="1:6" s="20" customFormat="1" ht="12" customHeight="1">
      <c r="A60" s="98" t="s">
        <v>116</v>
      </c>
      <c r="B60" s="74" t="s">
        <v>236</v>
      </c>
      <c r="C60" s="99">
        <f>+C61+C62+C63+C64+C65</f>
        <v>0</v>
      </c>
      <c r="D60" s="76">
        <f>+D61+D62+D63+D64+D65</f>
        <v>0</v>
      </c>
      <c r="E60" s="76">
        <f>+E61+E62+E63+E64+E65</f>
        <v>0</v>
      </c>
      <c r="F60" s="100"/>
    </row>
    <row r="61" spans="1:6" s="20" customFormat="1" ht="12" customHeight="1">
      <c r="A61" s="97" t="s">
        <v>118</v>
      </c>
      <c r="B61" s="73" t="s">
        <v>119</v>
      </c>
      <c r="C61" s="42"/>
      <c r="D61" s="29"/>
      <c r="E61" s="29"/>
      <c r="F61" s="43"/>
    </row>
    <row r="62" spans="1:6" s="20" customFormat="1" ht="12" customHeight="1">
      <c r="A62" s="97" t="s">
        <v>120</v>
      </c>
      <c r="B62" s="73" t="s">
        <v>121</v>
      </c>
      <c r="C62" s="42"/>
      <c r="D62" s="29"/>
      <c r="E62" s="29"/>
      <c r="F62" s="43"/>
    </row>
    <row r="63" spans="1:6" s="20" customFormat="1" ht="12" customHeight="1">
      <c r="A63" s="97" t="s">
        <v>122</v>
      </c>
      <c r="B63" s="73" t="s">
        <v>123</v>
      </c>
      <c r="C63" s="42"/>
      <c r="D63" s="29"/>
      <c r="E63" s="29"/>
      <c r="F63" s="43"/>
    </row>
    <row r="64" spans="1:6" s="20" customFormat="1" ht="12" customHeight="1">
      <c r="A64" s="97" t="s">
        <v>124</v>
      </c>
      <c r="B64" s="73" t="s">
        <v>125</v>
      </c>
      <c r="C64" s="42"/>
      <c r="D64" s="29"/>
      <c r="E64" s="29"/>
      <c r="F64" s="43"/>
    </row>
    <row r="65" spans="1:6" s="20" customFormat="1" ht="12" customHeight="1">
      <c r="A65" s="101" t="s">
        <v>126</v>
      </c>
      <c r="B65" s="83" t="s">
        <v>127</v>
      </c>
      <c r="C65" s="102"/>
      <c r="D65" s="103"/>
      <c r="E65" s="103"/>
      <c r="F65" s="104"/>
    </row>
    <row r="66" spans="1:6" s="20" customFormat="1" ht="12" customHeight="1">
      <c r="A66" s="105" t="s">
        <v>128</v>
      </c>
      <c r="B66" s="106" t="s">
        <v>237</v>
      </c>
      <c r="C66" s="35">
        <f>+C52+C53</f>
        <v>663773</v>
      </c>
      <c r="D66" s="24">
        <f>+D52+D53</f>
        <v>730316</v>
      </c>
      <c r="E66" s="24">
        <f>+E52+E53</f>
        <v>403122</v>
      </c>
      <c r="F66" s="25">
        <f>E66/D66*100</f>
        <v>55.19829772317737</v>
      </c>
    </row>
    <row r="67" spans="1:6" s="20" customFormat="1" ht="13.5" customHeight="1">
      <c r="A67" s="107" t="s">
        <v>130</v>
      </c>
      <c r="B67" s="108" t="s">
        <v>131</v>
      </c>
      <c r="C67" s="53"/>
      <c r="D67" s="54"/>
      <c r="E67" s="54">
        <v>1296</v>
      </c>
      <c r="F67" s="25"/>
    </row>
    <row r="68" spans="1:6" s="20" customFormat="1" ht="12" customHeight="1">
      <c r="A68" s="105" t="s">
        <v>132</v>
      </c>
      <c r="B68" s="106" t="s">
        <v>238</v>
      </c>
      <c r="C68" s="109">
        <f>+C66+C67</f>
        <v>663773</v>
      </c>
      <c r="D68" s="110">
        <f>+D66+D67</f>
        <v>730316</v>
      </c>
      <c r="E68" s="110">
        <f>+E66+E67</f>
        <v>404418</v>
      </c>
      <c r="F68" s="25">
        <f>E68/D68*100</f>
        <v>55.375755152564096</v>
      </c>
    </row>
    <row r="69" spans="1:6" s="20" customFormat="1" ht="12.75" customHeight="1">
      <c r="A69" s="111"/>
      <c r="B69" s="112"/>
      <c r="C69" s="112"/>
      <c r="D69" s="112"/>
      <c r="E69" s="112"/>
      <c r="F69" s="113"/>
    </row>
    <row r="70" spans="1:6" ht="16.5" customHeight="1">
      <c r="A70" s="878" t="s">
        <v>134</v>
      </c>
      <c r="B70" s="878"/>
      <c r="C70" s="878"/>
      <c r="D70" s="878"/>
      <c r="E70" s="878"/>
      <c r="F70" s="878"/>
    </row>
    <row r="71" spans="1:6" s="116" customFormat="1" ht="16.5" customHeight="1">
      <c r="A71" s="880" t="s">
        <v>135</v>
      </c>
      <c r="B71" s="880"/>
      <c r="C71" s="114"/>
      <c r="D71" s="114"/>
      <c r="E71" s="114"/>
      <c r="F71" s="115" t="s">
        <v>2</v>
      </c>
    </row>
    <row r="72" spans="1:6" ht="37.5" customHeight="1">
      <c r="A72" s="6" t="s">
        <v>136</v>
      </c>
      <c r="B72" s="7" t="s">
        <v>137</v>
      </c>
      <c r="C72" s="8" t="s">
        <v>138</v>
      </c>
      <c r="D72" s="7" t="s">
        <v>6</v>
      </c>
      <c r="E72" s="178" t="s">
        <v>7</v>
      </c>
      <c r="F72" s="9" t="s">
        <v>8</v>
      </c>
    </row>
    <row r="73" spans="1:6" s="14" customFormat="1" ht="12" customHeight="1">
      <c r="A73" s="10">
        <v>1</v>
      </c>
      <c r="B73" s="11">
        <v>2</v>
      </c>
      <c r="C73" s="12">
        <v>3</v>
      </c>
      <c r="D73" s="11">
        <v>4</v>
      </c>
      <c r="E73" s="179">
        <v>5</v>
      </c>
      <c r="F73" s="13">
        <v>6</v>
      </c>
    </row>
    <row r="74" spans="1:6" ht="12" customHeight="1">
      <c r="A74" s="15" t="s">
        <v>9</v>
      </c>
      <c r="B74" s="117" t="s">
        <v>139</v>
      </c>
      <c r="C74" s="17">
        <f>+C75+C76+C77+C78+C79</f>
        <v>203383</v>
      </c>
      <c r="D74" s="18">
        <f>+D75+D76+D77+D78+D79</f>
        <v>237777</v>
      </c>
      <c r="E74" s="180">
        <f>+E75+E76+E77+E78+E79</f>
        <v>214955</v>
      </c>
      <c r="F74" s="19">
        <f aca="true" t="shared" si="1" ref="F74:F79">E74/D74*100</f>
        <v>90.40193122127035</v>
      </c>
    </row>
    <row r="75" spans="1:6" ht="12" customHeight="1">
      <c r="A75" s="36" t="s">
        <v>140</v>
      </c>
      <c r="B75" s="37" t="s">
        <v>141</v>
      </c>
      <c r="C75" s="38">
        <v>74508</v>
      </c>
      <c r="D75" s="39">
        <v>68056</v>
      </c>
      <c r="E75" s="181">
        <v>63515</v>
      </c>
      <c r="F75" s="40">
        <f t="shared" si="1"/>
        <v>93.32755377924062</v>
      </c>
    </row>
    <row r="76" spans="1:6" ht="12" customHeight="1">
      <c r="A76" s="26" t="s">
        <v>142</v>
      </c>
      <c r="B76" s="41" t="s">
        <v>143</v>
      </c>
      <c r="C76" s="42">
        <v>18633</v>
      </c>
      <c r="D76" s="29">
        <v>17188</v>
      </c>
      <c r="E76" s="182">
        <v>16277</v>
      </c>
      <c r="F76" s="43">
        <f t="shared" si="1"/>
        <v>94.6997905515476</v>
      </c>
    </row>
    <row r="77" spans="1:6" ht="12" customHeight="1">
      <c r="A77" s="26" t="s">
        <v>144</v>
      </c>
      <c r="B77" s="41" t="s">
        <v>145</v>
      </c>
      <c r="C77" s="63">
        <v>86464</v>
      </c>
      <c r="D77" s="64">
        <v>107149</v>
      </c>
      <c r="E77" s="183">
        <v>94528</v>
      </c>
      <c r="F77" s="43">
        <f t="shared" si="1"/>
        <v>88.2210753250147</v>
      </c>
    </row>
    <row r="78" spans="1:6" ht="12" customHeight="1">
      <c r="A78" s="26" t="s">
        <v>146</v>
      </c>
      <c r="B78" s="118" t="s">
        <v>147</v>
      </c>
      <c r="C78" s="63">
        <v>7748</v>
      </c>
      <c r="D78" s="64">
        <v>10250</v>
      </c>
      <c r="E78" s="183">
        <v>7398</v>
      </c>
      <c r="F78" s="43">
        <f t="shared" si="1"/>
        <v>72.17560975609756</v>
      </c>
    </row>
    <row r="79" spans="1:6" ht="12" customHeight="1">
      <c r="A79" s="26" t="s">
        <v>148</v>
      </c>
      <c r="B79" s="119" t="s">
        <v>149</v>
      </c>
      <c r="C79" s="63">
        <v>16030</v>
      </c>
      <c r="D79" s="64">
        <v>35134</v>
      </c>
      <c r="E79" s="183">
        <v>33237</v>
      </c>
      <c r="F79" s="43">
        <f t="shared" si="1"/>
        <v>94.60067171400922</v>
      </c>
    </row>
    <row r="80" spans="1:6" ht="12" customHeight="1">
      <c r="A80" s="26" t="s">
        <v>150</v>
      </c>
      <c r="B80" s="41" t="s">
        <v>239</v>
      </c>
      <c r="C80" s="63"/>
      <c r="D80" s="64"/>
      <c r="E80" s="183"/>
      <c r="F80" s="43"/>
    </row>
    <row r="81" spans="1:6" ht="12" customHeight="1">
      <c r="A81" s="26" t="s">
        <v>152</v>
      </c>
      <c r="B81" s="120" t="s">
        <v>153</v>
      </c>
      <c r="C81" s="63"/>
      <c r="D81" s="64"/>
      <c r="E81" s="183"/>
      <c r="F81" s="43"/>
    </row>
    <row r="82" spans="1:6" ht="12" customHeight="1">
      <c r="A82" s="26" t="s">
        <v>154</v>
      </c>
      <c r="B82" s="120" t="s">
        <v>155</v>
      </c>
      <c r="C82" s="63">
        <v>10280</v>
      </c>
      <c r="D82" s="64">
        <v>29384</v>
      </c>
      <c r="E82" s="183">
        <v>27487</v>
      </c>
      <c r="F82" s="43">
        <f>E82/D82*100</f>
        <v>93.54410563572011</v>
      </c>
    </row>
    <row r="83" spans="1:6" ht="12" customHeight="1">
      <c r="A83" s="26" t="s">
        <v>156</v>
      </c>
      <c r="B83" s="121" t="s">
        <v>157</v>
      </c>
      <c r="C83" s="63">
        <v>5750</v>
      </c>
      <c r="D83" s="64">
        <v>5750</v>
      </c>
      <c r="E83" s="183">
        <v>5750</v>
      </c>
      <c r="F83" s="43">
        <f>E83/D83*100</f>
        <v>100</v>
      </c>
    </row>
    <row r="84" spans="1:6" ht="12" customHeight="1">
      <c r="A84" s="44" t="s">
        <v>158</v>
      </c>
      <c r="B84" s="122" t="s">
        <v>159</v>
      </c>
      <c r="C84" s="63"/>
      <c r="D84" s="64"/>
      <c r="E84" s="183"/>
      <c r="F84" s="43"/>
    </row>
    <row r="85" spans="1:6" ht="12" customHeight="1">
      <c r="A85" s="26" t="s">
        <v>160</v>
      </c>
      <c r="B85" s="122" t="s">
        <v>161</v>
      </c>
      <c r="C85" s="63"/>
      <c r="D85" s="64"/>
      <c r="E85" s="183"/>
      <c r="F85" s="43"/>
    </row>
    <row r="86" spans="1:6" ht="12" customHeight="1">
      <c r="A86" s="123" t="s">
        <v>162</v>
      </c>
      <c r="B86" s="124" t="s">
        <v>163</v>
      </c>
      <c r="C86" s="102"/>
      <c r="D86" s="103"/>
      <c r="E86" s="184"/>
      <c r="F86" s="104"/>
    </row>
    <row r="87" spans="1:6" ht="12" customHeight="1">
      <c r="A87" s="21" t="s">
        <v>11</v>
      </c>
      <c r="B87" s="125" t="s">
        <v>164</v>
      </c>
      <c r="C87" s="35">
        <f>+C88+C89+C90</f>
        <v>307754</v>
      </c>
      <c r="D87" s="24">
        <f>+D88+D89+D90</f>
        <v>376133</v>
      </c>
      <c r="E87" s="185">
        <f>+E88+E89+E90</f>
        <v>101514</v>
      </c>
      <c r="F87" s="25">
        <f>E87/D87*100</f>
        <v>26.988857664709027</v>
      </c>
    </row>
    <row r="88" spans="1:6" ht="12" customHeight="1">
      <c r="A88" s="57" t="s">
        <v>13</v>
      </c>
      <c r="B88" s="41" t="s">
        <v>165</v>
      </c>
      <c r="C88" s="59">
        <v>285754</v>
      </c>
      <c r="D88" s="60">
        <v>349892</v>
      </c>
      <c r="E88" s="186">
        <v>90022</v>
      </c>
      <c r="F88" s="61">
        <f>E88/D88*100</f>
        <v>25.728510511815074</v>
      </c>
    </row>
    <row r="89" spans="1:6" ht="12" customHeight="1">
      <c r="A89" s="57" t="s">
        <v>15</v>
      </c>
      <c r="B89" s="65" t="s">
        <v>166</v>
      </c>
      <c r="C89" s="42">
        <v>22000</v>
      </c>
      <c r="D89" s="29">
        <v>22000</v>
      </c>
      <c r="E89" s="182">
        <v>7251</v>
      </c>
      <c r="F89" s="43">
        <f>E89/D89*100</f>
        <v>32.95909090909091</v>
      </c>
    </row>
    <row r="90" spans="1:6" ht="12" customHeight="1">
      <c r="A90" s="57" t="s">
        <v>17</v>
      </c>
      <c r="B90" s="73" t="s">
        <v>167</v>
      </c>
      <c r="C90" s="28"/>
      <c r="D90" s="29">
        <v>4241</v>
      </c>
      <c r="E90" s="182">
        <v>4241</v>
      </c>
      <c r="F90" s="43">
        <f>E90/D90*100</f>
        <v>100</v>
      </c>
    </row>
    <row r="91" spans="1:6" ht="12" customHeight="1">
      <c r="A91" s="57" t="s">
        <v>19</v>
      </c>
      <c r="B91" s="73" t="s">
        <v>168</v>
      </c>
      <c r="C91" s="28"/>
      <c r="D91" s="29">
        <v>4241</v>
      </c>
      <c r="E91" s="182">
        <v>4241</v>
      </c>
      <c r="F91" s="43">
        <f>E91/D91*100</f>
        <v>100</v>
      </c>
    </row>
    <row r="92" spans="1:6" ht="12" customHeight="1">
      <c r="A92" s="57" t="s">
        <v>169</v>
      </c>
      <c r="B92" s="73" t="s">
        <v>170</v>
      </c>
      <c r="C92" s="28"/>
      <c r="D92" s="29"/>
      <c r="E92" s="182"/>
      <c r="F92" s="43"/>
    </row>
    <row r="93" spans="1:6" ht="15.75">
      <c r="A93" s="57" t="s">
        <v>171</v>
      </c>
      <c r="B93" s="73" t="s">
        <v>172</v>
      </c>
      <c r="C93" s="28"/>
      <c r="D93" s="29"/>
      <c r="E93" s="182"/>
      <c r="F93" s="43"/>
    </row>
    <row r="94" spans="1:6" ht="12" customHeight="1">
      <c r="A94" s="57" t="s">
        <v>173</v>
      </c>
      <c r="B94" s="126" t="s">
        <v>174</v>
      </c>
      <c r="C94" s="28"/>
      <c r="D94" s="29"/>
      <c r="E94" s="182"/>
      <c r="F94" s="43"/>
    </row>
    <row r="95" spans="1:6" ht="12" customHeight="1">
      <c r="A95" s="57" t="s">
        <v>175</v>
      </c>
      <c r="B95" s="126" t="s">
        <v>176</v>
      </c>
      <c r="C95" s="28"/>
      <c r="D95" s="29"/>
      <c r="E95" s="182"/>
      <c r="F95" s="43"/>
    </row>
    <row r="96" spans="1:6" ht="12" customHeight="1">
      <c r="A96" s="57" t="s">
        <v>177</v>
      </c>
      <c r="B96" s="126" t="s">
        <v>178</v>
      </c>
      <c r="C96" s="28"/>
      <c r="D96" s="29"/>
      <c r="E96" s="182"/>
      <c r="F96" s="43"/>
    </row>
    <row r="97" spans="1:6" ht="24" customHeight="1">
      <c r="A97" s="44" t="s">
        <v>179</v>
      </c>
      <c r="B97" s="127" t="s">
        <v>180</v>
      </c>
      <c r="C97" s="80"/>
      <c r="D97" s="64"/>
      <c r="E97" s="183"/>
      <c r="F97" s="52"/>
    </row>
    <row r="98" spans="1:6" ht="12" customHeight="1">
      <c r="A98" s="21" t="s">
        <v>21</v>
      </c>
      <c r="B98" s="16" t="s">
        <v>181</v>
      </c>
      <c r="C98" s="35">
        <f>+C99+C100</f>
        <v>77998</v>
      </c>
      <c r="D98" s="24">
        <v>50063</v>
      </c>
      <c r="E98" s="185">
        <f>+E99+E100</f>
        <v>0</v>
      </c>
      <c r="F98" s="25"/>
    </row>
    <row r="99" spans="1:6" ht="12" customHeight="1">
      <c r="A99" s="57" t="s">
        <v>23</v>
      </c>
      <c r="B99" s="58" t="s">
        <v>182</v>
      </c>
      <c r="C99" s="59">
        <v>77998</v>
      </c>
      <c r="D99" s="60">
        <v>50063</v>
      </c>
      <c r="E99" s="186"/>
      <c r="F99" s="19"/>
    </row>
    <row r="100" spans="1:6" ht="12" customHeight="1">
      <c r="A100" s="62" t="s">
        <v>25</v>
      </c>
      <c r="B100" s="65" t="s">
        <v>183</v>
      </c>
      <c r="C100" s="63"/>
      <c r="D100" s="64"/>
      <c r="E100" s="183"/>
      <c r="F100" s="104"/>
    </row>
    <row r="101" spans="1:6" s="129" customFormat="1" ht="12" customHeight="1">
      <c r="A101" s="94" t="s">
        <v>184</v>
      </c>
      <c r="B101" s="22" t="s">
        <v>185</v>
      </c>
      <c r="C101" s="128"/>
      <c r="D101" s="88"/>
      <c r="E101" s="187"/>
      <c r="F101" s="55"/>
    </row>
    <row r="102" spans="1:6" ht="12" customHeight="1">
      <c r="A102" s="130" t="s">
        <v>43</v>
      </c>
      <c r="B102" s="131" t="s">
        <v>186</v>
      </c>
      <c r="C102" s="17">
        <f>+C74+C87+C98+C101</f>
        <v>589135</v>
      </c>
      <c r="D102" s="18">
        <f>+D74+D87+D98+D101</f>
        <v>663973</v>
      </c>
      <c r="E102" s="180">
        <f>+E74+E87+E98+E101</f>
        <v>316469</v>
      </c>
      <c r="F102" s="19">
        <f>E102/D102*100</f>
        <v>47.66293207705735</v>
      </c>
    </row>
    <row r="103" spans="1:6" ht="12" customHeight="1">
      <c r="A103" s="94" t="s">
        <v>61</v>
      </c>
      <c r="B103" s="22" t="s">
        <v>187</v>
      </c>
      <c r="C103" s="35">
        <f>+C104+C112</f>
        <v>74638</v>
      </c>
      <c r="D103" s="24">
        <f>+D104+D112</f>
        <v>66343</v>
      </c>
      <c r="E103" s="185">
        <f>+E104+E112</f>
        <v>73041</v>
      </c>
      <c r="F103" s="25">
        <f>E103/D103*100</f>
        <v>110.09601615844926</v>
      </c>
    </row>
    <row r="104" spans="1:6" ht="12" customHeight="1">
      <c r="A104" s="132" t="s">
        <v>63</v>
      </c>
      <c r="B104" s="133" t="s">
        <v>240</v>
      </c>
      <c r="C104" s="134">
        <f>+C105+C106+C107+C108+C109+C110+C111</f>
        <v>74638</v>
      </c>
      <c r="D104" s="135">
        <v>66343</v>
      </c>
      <c r="E104" s="188">
        <v>63041</v>
      </c>
      <c r="F104" s="136">
        <f>E104/D104*100</f>
        <v>95.02283586813982</v>
      </c>
    </row>
    <row r="105" spans="1:6" ht="12" customHeight="1">
      <c r="A105" s="137" t="s">
        <v>65</v>
      </c>
      <c r="B105" s="31" t="s">
        <v>189</v>
      </c>
      <c r="C105" s="138"/>
      <c r="D105" s="139"/>
      <c r="E105" s="189"/>
      <c r="F105" s="140"/>
    </row>
    <row r="106" spans="1:6" ht="12" customHeight="1">
      <c r="A106" s="97" t="s">
        <v>67</v>
      </c>
      <c r="B106" s="73" t="s">
        <v>190</v>
      </c>
      <c r="C106" s="141"/>
      <c r="D106" s="142"/>
      <c r="E106" s="190"/>
      <c r="F106" s="143"/>
    </row>
    <row r="107" spans="1:6" ht="12" customHeight="1">
      <c r="A107" s="97" t="s">
        <v>69</v>
      </c>
      <c r="B107" s="73" t="s">
        <v>191</v>
      </c>
      <c r="C107" s="141"/>
      <c r="D107" s="142"/>
      <c r="E107" s="190"/>
      <c r="F107" s="143"/>
    </row>
    <row r="108" spans="1:6" ht="12" customHeight="1">
      <c r="A108" s="97" t="s">
        <v>71</v>
      </c>
      <c r="B108" s="73" t="s">
        <v>192</v>
      </c>
      <c r="C108" s="141"/>
      <c r="D108" s="142"/>
      <c r="E108" s="190"/>
      <c r="F108" s="143"/>
    </row>
    <row r="109" spans="1:6" ht="12" customHeight="1">
      <c r="A109" s="97" t="s">
        <v>73</v>
      </c>
      <c r="B109" s="73" t="s">
        <v>193</v>
      </c>
      <c r="C109" s="141"/>
      <c r="D109" s="142"/>
      <c r="E109" s="190"/>
      <c r="F109" s="143"/>
    </row>
    <row r="110" spans="1:6" ht="12" customHeight="1">
      <c r="A110" s="97" t="s">
        <v>194</v>
      </c>
      <c r="B110" s="73" t="s">
        <v>195</v>
      </c>
      <c r="C110" s="144">
        <v>74638</v>
      </c>
      <c r="D110" s="145">
        <v>66343</v>
      </c>
      <c r="E110" s="191">
        <v>63041</v>
      </c>
      <c r="F110" s="143">
        <f>E110/D110*100</f>
        <v>95.02283586813982</v>
      </c>
    </row>
    <row r="111" spans="1:6" ht="12" customHeight="1">
      <c r="A111" s="146" t="s">
        <v>196</v>
      </c>
      <c r="B111" s="147" t="s">
        <v>197</v>
      </c>
      <c r="C111" s="148"/>
      <c r="D111" s="149"/>
      <c r="E111" s="192"/>
      <c r="F111" s="150"/>
    </row>
    <row r="112" spans="1:6" ht="12" customHeight="1">
      <c r="A112" s="132" t="s">
        <v>75</v>
      </c>
      <c r="B112" s="133" t="s">
        <v>241</v>
      </c>
      <c r="C112" s="134">
        <f>+C113+C114+C115+C116+C117+C118+C119+C120</f>
        <v>0</v>
      </c>
      <c r="D112" s="135">
        <f>+D113+D114+D115+D116+D117+D118+D119+D120</f>
        <v>0</v>
      </c>
      <c r="E112" s="188">
        <f>+E113+E114+E115+E116+E117+E118+E119+E120</f>
        <v>10000</v>
      </c>
      <c r="F112" s="136"/>
    </row>
    <row r="113" spans="1:6" ht="12" customHeight="1">
      <c r="A113" s="137" t="s">
        <v>77</v>
      </c>
      <c r="B113" s="31" t="s">
        <v>189</v>
      </c>
      <c r="C113" s="138"/>
      <c r="D113" s="139"/>
      <c r="E113" s="189"/>
      <c r="F113" s="140"/>
    </row>
    <row r="114" spans="1:6" ht="12" customHeight="1">
      <c r="A114" s="97" t="s">
        <v>78</v>
      </c>
      <c r="B114" s="73" t="s">
        <v>199</v>
      </c>
      <c r="C114" s="141"/>
      <c r="D114" s="142"/>
      <c r="E114" s="190"/>
      <c r="F114" s="143"/>
    </row>
    <row r="115" spans="1:6" ht="12" customHeight="1">
      <c r="A115" s="97" t="s">
        <v>80</v>
      </c>
      <c r="B115" s="73" t="s">
        <v>191</v>
      </c>
      <c r="C115" s="141"/>
      <c r="D115" s="142"/>
      <c r="E115" s="190"/>
      <c r="F115" s="143"/>
    </row>
    <row r="116" spans="1:6" ht="12" customHeight="1">
      <c r="A116" s="97" t="s">
        <v>81</v>
      </c>
      <c r="B116" s="73" t="s">
        <v>192</v>
      </c>
      <c r="C116" s="141"/>
      <c r="D116" s="142"/>
      <c r="E116" s="190"/>
      <c r="F116" s="143"/>
    </row>
    <row r="117" spans="1:6" ht="12" customHeight="1">
      <c r="A117" s="97" t="s">
        <v>82</v>
      </c>
      <c r="B117" s="73" t="s">
        <v>193</v>
      </c>
      <c r="C117" s="141"/>
      <c r="D117" s="142"/>
      <c r="E117" s="190"/>
      <c r="F117" s="143"/>
    </row>
    <row r="118" spans="1:6" ht="12" customHeight="1">
      <c r="A118" s="97" t="s">
        <v>200</v>
      </c>
      <c r="B118" s="73" t="s">
        <v>201</v>
      </c>
      <c r="C118" s="141"/>
      <c r="D118" s="142"/>
      <c r="E118" s="191">
        <v>10000</v>
      </c>
      <c r="F118" s="143"/>
    </row>
    <row r="119" spans="1:6" ht="12" customHeight="1">
      <c r="A119" s="97" t="s">
        <v>202</v>
      </c>
      <c r="B119" s="73" t="s">
        <v>197</v>
      </c>
      <c r="C119" s="141"/>
      <c r="D119" s="142"/>
      <c r="E119" s="190"/>
      <c r="F119" s="143"/>
    </row>
    <row r="120" spans="1:6" ht="12" customHeight="1">
      <c r="A120" s="146" t="s">
        <v>203</v>
      </c>
      <c r="B120" s="147" t="s">
        <v>204</v>
      </c>
      <c r="C120" s="148"/>
      <c r="D120" s="149"/>
      <c r="E120" s="192"/>
      <c r="F120" s="150"/>
    </row>
    <row r="121" spans="1:6" ht="12" customHeight="1">
      <c r="A121" s="94" t="s">
        <v>205</v>
      </c>
      <c r="B121" s="106" t="s">
        <v>206</v>
      </c>
      <c r="C121" s="151">
        <f>+C102+C103</f>
        <v>663773</v>
      </c>
      <c r="D121" s="152">
        <f>+D102+D103</f>
        <v>730316</v>
      </c>
      <c r="E121" s="193">
        <f>+E102+E103</f>
        <v>389510</v>
      </c>
      <c r="F121" s="153">
        <f>E121/D121*100</f>
        <v>53.33444700650129</v>
      </c>
    </row>
    <row r="122" spans="1:12" ht="15" customHeight="1">
      <c r="A122" s="94" t="s">
        <v>90</v>
      </c>
      <c r="B122" s="106" t="s">
        <v>207</v>
      </c>
      <c r="C122" s="154"/>
      <c r="D122" s="155"/>
      <c r="E122" s="619">
        <v>3726</v>
      </c>
      <c r="F122" s="153"/>
      <c r="I122" s="89"/>
      <c r="J122" s="156"/>
      <c r="K122" s="156"/>
      <c r="L122" s="156"/>
    </row>
    <row r="123" spans="1:6" s="20" customFormat="1" ht="12.75" customHeight="1">
      <c r="A123" s="157" t="s">
        <v>208</v>
      </c>
      <c r="B123" s="108" t="s">
        <v>209</v>
      </c>
      <c r="C123" s="35">
        <f>+C121+C122</f>
        <v>663773</v>
      </c>
      <c r="D123" s="24">
        <f>+D121+D122</f>
        <v>730316</v>
      </c>
      <c r="E123" s="185">
        <f>+E121+E122</f>
        <v>393236</v>
      </c>
      <c r="F123" s="153">
        <f>E123/D123*100</f>
        <v>53.84463711598815</v>
      </c>
    </row>
    <row r="124" spans="1:6" ht="7.5" customHeight="1">
      <c r="A124" s="158"/>
      <c r="B124" s="158"/>
      <c r="C124" s="158"/>
      <c r="D124" s="158"/>
      <c r="E124" s="158"/>
      <c r="F124" s="159"/>
    </row>
    <row r="125" spans="1:6" ht="15.75">
      <c r="A125" s="881" t="s">
        <v>210</v>
      </c>
      <c r="B125" s="881"/>
      <c r="C125" s="881"/>
      <c r="D125" s="881"/>
      <c r="E125" s="881"/>
      <c r="F125" s="881"/>
    </row>
    <row r="126" spans="1:6" ht="15" customHeight="1">
      <c r="A126" s="879" t="s">
        <v>211</v>
      </c>
      <c r="B126" s="879"/>
      <c r="C126" s="4"/>
      <c r="D126" s="4"/>
      <c r="E126" s="4"/>
      <c r="F126" s="5" t="s">
        <v>2</v>
      </c>
    </row>
    <row r="127" spans="1:7" ht="13.5" customHeight="1">
      <c r="A127" s="21">
        <v>1</v>
      </c>
      <c r="B127" s="125" t="s">
        <v>212</v>
      </c>
      <c r="C127" s="194">
        <f>+C52-C102</f>
        <v>-340000</v>
      </c>
      <c r="D127" s="194">
        <f>+D52-D102</f>
        <v>-353105</v>
      </c>
      <c r="E127" s="194">
        <f>+E52-E102</f>
        <v>23612</v>
      </c>
      <c r="F127" s="35"/>
      <c r="G127" s="160"/>
    </row>
    <row r="128" ht="7.5" customHeight="1"/>
  </sheetData>
  <sheetProtection selectLockedCells="1" selectUnlockedCells="1"/>
  <mergeCells count="6">
    <mergeCell ref="A1:F1"/>
    <mergeCell ref="A2:B2"/>
    <mergeCell ref="A70:F70"/>
    <mergeCell ref="A71:B71"/>
    <mergeCell ref="A125:F125"/>
    <mergeCell ref="A126:B126"/>
  </mergeCells>
  <printOptions horizontalCentered="1"/>
  <pageMargins left="0.7875" right="0.7875" top="1.4569444444444444" bottom="0.8659722222222223" header="0.7875" footer="0.5118055555555555"/>
  <pageSetup horizontalDpi="600" verticalDpi="600" orientation="portrait" paperSize="9" scale="71" r:id="rId1"/>
  <headerFooter alignWithMargins="0">
    <oddHeader>&amp;C&amp;"Times New Roman CE,Félkövér"&amp;12 
Csomád Község Önkormányzata
2013. ÉVI KÖLTSÉGVETÉS
KÖTELEZŐ FELADATAINAK MÉRLEGE &amp;R&amp;"Times New Roman CE,Félkövér dőlt"&amp;11 1.2. melléklet a 4/2014. (IV.18.) önkormányzati rendelethez</oddHead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view="pageLayout" zoomScaleNormal="120" zoomScaleSheetLayoutView="100" workbookViewId="0" topLeftCell="A1">
      <selection activeCell="E4" sqref="E4"/>
    </sheetView>
  </sheetViews>
  <sheetFormatPr defaultColWidth="9.00390625" defaultRowHeight="12.75"/>
  <cols>
    <col min="1" max="1" width="9.00390625" style="1" customWidth="1"/>
    <col min="2" max="2" width="66.625" style="1" customWidth="1"/>
    <col min="3" max="5" width="12.375" style="1" customWidth="1"/>
    <col min="6" max="6" width="12.375" style="2" customWidth="1"/>
    <col min="7" max="7" width="9.00390625" style="3" customWidth="1"/>
    <col min="8" max="16384" width="9.375" style="3" customWidth="1"/>
  </cols>
  <sheetData>
    <row r="1" spans="1:6" ht="15.75" customHeight="1">
      <c r="A1" s="878" t="s">
        <v>0</v>
      </c>
      <c r="B1" s="878"/>
      <c r="C1" s="878"/>
      <c r="D1" s="878"/>
      <c r="E1" s="878"/>
      <c r="F1" s="878"/>
    </row>
    <row r="2" spans="1:6" ht="15.75" customHeight="1">
      <c r="A2" s="879" t="s">
        <v>1</v>
      </c>
      <c r="B2" s="879"/>
      <c r="C2" s="4"/>
      <c r="D2" s="4"/>
      <c r="E2" s="4"/>
      <c r="F2" s="5" t="s">
        <v>2</v>
      </c>
    </row>
    <row r="3" spans="1:6" ht="37.5" customHeight="1">
      <c r="A3" s="6" t="s">
        <v>3</v>
      </c>
      <c r="B3" s="7" t="s">
        <v>4</v>
      </c>
      <c r="C3" s="8" t="s">
        <v>138</v>
      </c>
      <c r="D3" s="7" t="s">
        <v>6</v>
      </c>
      <c r="E3" s="7" t="s">
        <v>242</v>
      </c>
      <c r="F3" s="9" t="s">
        <v>8</v>
      </c>
    </row>
    <row r="4" spans="1:6" s="14" customFormat="1" ht="12" customHeight="1">
      <c r="A4" s="10">
        <v>1</v>
      </c>
      <c r="B4" s="11">
        <v>2</v>
      </c>
      <c r="C4" s="12">
        <v>3</v>
      </c>
      <c r="D4" s="11">
        <v>4</v>
      </c>
      <c r="E4" s="11">
        <v>5</v>
      </c>
      <c r="F4" s="13">
        <v>6</v>
      </c>
    </row>
    <row r="5" spans="1:6" s="20" customFormat="1" ht="12" customHeight="1">
      <c r="A5" s="15" t="s">
        <v>9</v>
      </c>
      <c r="B5" s="16" t="s">
        <v>10</v>
      </c>
      <c r="C5" s="17">
        <f>+C6+C11+C20</f>
        <v>0</v>
      </c>
      <c r="D5" s="18">
        <f>+D6+D11+D20</f>
        <v>0</v>
      </c>
      <c r="E5" s="195">
        <f>+E6+E11+E20</f>
        <v>0</v>
      </c>
      <c r="F5" s="196">
        <f>+F6+F11+F20</f>
        <v>0</v>
      </c>
    </row>
    <row r="6" spans="1:6" s="20" customFormat="1" ht="12" customHeight="1">
      <c r="A6" s="21" t="s">
        <v>11</v>
      </c>
      <c r="B6" s="22" t="s">
        <v>12</v>
      </c>
      <c r="C6" s="23">
        <f>+C7+C8+C9+C10</f>
        <v>0</v>
      </c>
      <c r="D6" s="24">
        <f>+D7+D8+D9+D10</f>
        <v>0</v>
      </c>
      <c r="E6" s="197">
        <f>+E7+E8+E9+E10</f>
        <v>0</v>
      </c>
      <c r="F6" s="198">
        <f>+F7+F8+F9+F10</f>
        <v>0</v>
      </c>
    </row>
    <row r="7" spans="1:6" s="20" customFormat="1" ht="12" customHeight="1">
      <c r="A7" s="26" t="s">
        <v>13</v>
      </c>
      <c r="B7" s="27" t="s">
        <v>14</v>
      </c>
      <c r="C7" s="28"/>
      <c r="D7" s="29"/>
      <c r="E7" s="199"/>
      <c r="F7" s="33"/>
    </row>
    <row r="8" spans="1:6" s="20" customFormat="1" ht="12" customHeight="1">
      <c r="A8" s="26" t="s">
        <v>15</v>
      </c>
      <c r="B8" s="31" t="s">
        <v>16</v>
      </c>
      <c r="C8" s="28"/>
      <c r="D8" s="29"/>
      <c r="E8" s="199"/>
      <c r="F8" s="33"/>
    </row>
    <row r="9" spans="1:6" s="20" customFormat="1" ht="12" customHeight="1">
      <c r="A9" s="26" t="s">
        <v>17</v>
      </c>
      <c r="B9" s="31" t="s">
        <v>18</v>
      </c>
      <c r="C9" s="28"/>
      <c r="D9" s="29"/>
      <c r="E9" s="199"/>
      <c r="F9" s="33"/>
    </row>
    <row r="10" spans="1:6" s="20" customFormat="1" ht="12" customHeight="1">
      <c r="A10" s="26" t="s">
        <v>19</v>
      </c>
      <c r="B10" s="34" t="s">
        <v>20</v>
      </c>
      <c r="C10" s="28"/>
      <c r="D10" s="29"/>
      <c r="E10" s="199"/>
      <c r="F10" s="33"/>
    </row>
    <row r="11" spans="1:6" s="20" customFormat="1" ht="12" customHeight="1">
      <c r="A11" s="21" t="s">
        <v>21</v>
      </c>
      <c r="B11" s="16" t="s">
        <v>22</v>
      </c>
      <c r="C11" s="35">
        <f>+C12+C13+C14+C15+C16+C17+C18+C19</f>
        <v>0</v>
      </c>
      <c r="D11" s="24">
        <f>+D12+D13+D14+D15+D16+D17+D18+D19</f>
        <v>0</v>
      </c>
      <c r="E11" s="197">
        <f>+E12+E13+E14+E15+E16+E17+E18+E19</f>
        <v>0</v>
      </c>
      <c r="F11" s="198">
        <f>+F12+F13+F14+F15+F16+F17+F18+F19</f>
        <v>0</v>
      </c>
    </row>
    <row r="12" spans="1:6" s="20" customFormat="1" ht="12" customHeight="1">
      <c r="A12" s="36" t="s">
        <v>23</v>
      </c>
      <c r="B12" s="37" t="s">
        <v>24</v>
      </c>
      <c r="C12" s="38"/>
      <c r="D12" s="39"/>
      <c r="E12" s="200"/>
      <c r="F12" s="201"/>
    </row>
    <row r="13" spans="1:6" s="20" customFormat="1" ht="12" customHeight="1">
      <c r="A13" s="26" t="s">
        <v>25</v>
      </c>
      <c r="B13" s="41" t="s">
        <v>26</v>
      </c>
      <c r="C13" s="42"/>
      <c r="D13" s="29"/>
      <c r="E13" s="199"/>
      <c r="F13" s="33"/>
    </row>
    <row r="14" spans="1:6" s="20" customFormat="1" ht="12" customHeight="1">
      <c r="A14" s="26" t="s">
        <v>27</v>
      </c>
      <c r="B14" s="41" t="s">
        <v>28</v>
      </c>
      <c r="C14" s="42"/>
      <c r="D14" s="29"/>
      <c r="E14" s="199"/>
      <c r="F14" s="33"/>
    </row>
    <row r="15" spans="1:6" s="20" customFormat="1" ht="12" customHeight="1">
      <c r="A15" s="26" t="s">
        <v>29</v>
      </c>
      <c r="B15" s="41" t="s">
        <v>32</v>
      </c>
      <c r="C15" s="42"/>
      <c r="D15" s="29"/>
      <c r="E15" s="199"/>
      <c r="F15" s="33"/>
    </row>
    <row r="16" spans="1:6" s="20" customFormat="1" ht="12" customHeight="1">
      <c r="A16" s="44" t="s">
        <v>31</v>
      </c>
      <c r="B16" s="45" t="s">
        <v>34</v>
      </c>
      <c r="C16" s="46"/>
      <c r="D16" s="47"/>
      <c r="E16" s="202"/>
      <c r="F16" s="203"/>
    </row>
    <row r="17" spans="1:6" s="20" customFormat="1" ht="12" customHeight="1">
      <c r="A17" s="26" t="s">
        <v>33</v>
      </c>
      <c r="B17" s="41" t="s">
        <v>36</v>
      </c>
      <c r="C17" s="42"/>
      <c r="D17" s="29"/>
      <c r="E17" s="199"/>
      <c r="F17" s="33"/>
    </row>
    <row r="18" spans="1:6" s="20" customFormat="1" ht="12" customHeight="1">
      <c r="A18" s="26" t="s">
        <v>35</v>
      </c>
      <c r="B18" s="41" t="s">
        <v>38</v>
      </c>
      <c r="C18" s="42"/>
      <c r="D18" s="29"/>
      <c r="E18" s="199"/>
      <c r="F18" s="33"/>
    </row>
    <row r="19" spans="1:6" s="20" customFormat="1" ht="12" customHeight="1">
      <c r="A19" s="48" t="s">
        <v>37</v>
      </c>
      <c r="B19" s="49" t="s">
        <v>40</v>
      </c>
      <c r="C19" s="50"/>
      <c r="D19" s="51"/>
      <c r="E19" s="204"/>
      <c r="F19" s="205"/>
    </row>
    <row r="20" spans="1:6" s="20" customFormat="1" ht="12" customHeight="1">
      <c r="A20" s="21" t="s">
        <v>41</v>
      </c>
      <c r="B20" s="16" t="s">
        <v>42</v>
      </c>
      <c r="C20" s="53"/>
      <c r="D20" s="54"/>
      <c r="E20" s="206"/>
      <c r="F20" s="207"/>
    </row>
    <row r="21" spans="1:6" s="20" customFormat="1" ht="12" customHeight="1">
      <c r="A21" s="21" t="s">
        <v>43</v>
      </c>
      <c r="B21" s="16" t="s">
        <v>44</v>
      </c>
      <c r="C21" s="35">
        <f>+C22+C23+C24+C25+C26+C27+C28+C29</f>
        <v>0</v>
      </c>
      <c r="D21" s="24">
        <f>+D22+D23+D24+D25+D26+D27+D28+D29</f>
        <v>0</v>
      </c>
      <c r="E21" s="197">
        <f>+E22+E23+E24+E25+E26+E27+E28+E29</f>
        <v>0</v>
      </c>
      <c r="F21" s="198">
        <f>+F22+F23+F24+F25+F26+F27+F28+F29</f>
        <v>0</v>
      </c>
    </row>
    <row r="22" spans="1:6" s="20" customFormat="1" ht="12" customHeight="1">
      <c r="A22" s="57" t="s">
        <v>45</v>
      </c>
      <c r="B22" s="58" t="s">
        <v>46</v>
      </c>
      <c r="C22" s="59"/>
      <c r="D22" s="60"/>
      <c r="E22" s="208"/>
      <c r="F22" s="32"/>
    </row>
    <row r="23" spans="1:6" s="20" customFormat="1" ht="12" customHeight="1">
      <c r="A23" s="26" t="s">
        <v>47</v>
      </c>
      <c r="B23" s="41" t="s">
        <v>48</v>
      </c>
      <c r="C23" s="42"/>
      <c r="D23" s="29"/>
      <c r="E23" s="199"/>
      <c r="F23" s="33"/>
    </row>
    <row r="24" spans="1:6" s="20" customFormat="1" ht="12" customHeight="1">
      <c r="A24" s="26" t="s">
        <v>49</v>
      </c>
      <c r="B24" s="41" t="s">
        <v>50</v>
      </c>
      <c r="C24" s="42"/>
      <c r="D24" s="29"/>
      <c r="E24" s="199"/>
      <c r="F24" s="33"/>
    </row>
    <row r="25" spans="1:6" s="20" customFormat="1" ht="12" customHeight="1">
      <c r="A25" s="62" t="s">
        <v>51</v>
      </c>
      <c r="B25" s="41" t="s">
        <v>243</v>
      </c>
      <c r="C25" s="63"/>
      <c r="D25" s="64"/>
      <c r="E25" s="209"/>
      <c r="F25" s="210"/>
    </row>
    <row r="26" spans="1:6" s="20" customFormat="1" ht="12" customHeight="1">
      <c r="A26" s="62" t="s">
        <v>53</v>
      </c>
      <c r="B26" s="41" t="s">
        <v>244</v>
      </c>
      <c r="C26" s="63"/>
      <c r="D26" s="64"/>
      <c r="E26" s="209"/>
      <c r="F26" s="210"/>
    </row>
    <row r="27" spans="1:6" s="20" customFormat="1" ht="12" customHeight="1">
      <c r="A27" s="26" t="s">
        <v>55</v>
      </c>
      <c r="B27" s="41" t="s">
        <v>56</v>
      </c>
      <c r="C27" s="42"/>
      <c r="D27" s="29"/>
      <c r="E27" s="199"/>
      <c r="F27" s="33"/>
    </row>
    <row r="28" spans="1:6" s="20" customFormat="1" ht="12" customHeight="1">
      <c r="A28" s="26" t="s">
        <v>57</v>
      </c>
      <c r="B28" s="41" t="s">
        <v>58</v>
      </c>
      <c r="C28" s="42"/>
      <c r="D28" s="29"/>
      <c r="E28" s="199"/>
      <c r="F28" s="33"/>
    </row>
    <row r="29" spans="1:6" s="20" customFormat="1" ht="12" customHeight="1">
      <c r="A29" s="26" t="s">
        <v>59</v>
      </c>
      <c r="B29" s="65" t="s">
        <v>60</v>
      </c>
      <c r="C29" s="42"/>
      <c r="D29" s="29"/>
      <c r="E29" s="199"/>
      <c r="F29" s="33"/>
    </row>
    <row r="30" spans="1:6" s="20" customFormat="1" ht="12" customHeight="1">
      <c r="A30" s="66" t="s">
        <v>61</v>
      </c>
      <c r="B30" s="16" t="s">
        <v>62</v>
      </c>
      <c r="C30" s="23">
        <f>+C31+C37</f>
        <v>0</v>
      </c>
      <c r="D30" s="24">
        <f>+D31+D37</f>
        <v>36192</v>
      </c>
      <c r="E30" s="24">
        <f>+E31+E37</f>
        <v>36192</v>
      </c>
      <c r="F30" s="25">
        <f>E30/D30*100</f>
        <v>100</v>
      </c>
    </row>
    <row r="31" spans="1:6" s="20" customFormat="1" ht="12" customHeight="1">
      <c r="A31" s="67" t="s">
        <v>63</v>
      </c>
      <c r="B31" s="68" t="s">
        <v>64</v>
      </c>
      <c r="C31" s="69">
        <f>+C32+C33+C34+C35+C36</f>
        <v>0</v>
      </c>
      <c r="D31" s="70">
        <f>+D32+D33+D34+D35+D36</f>
        <v>0</v>
      </c>
      <c r="E31" s="211">
        <f>+E32+E33+E34+E35+E36</f>
        <v>0</v>
      </c>
      <c r="F31" s="71"/>
    </row>
    <row r="32" spans="1:6" s="20" customFormat="1" ht="12" customHeight="1">
      <c r="A32" s="72" t="s">
        <v>65</v>
      </c>
      <c r="B32" s="73" t="s">
        <v>66</v>
      </c>
      <c r="C32" s="28"/>
      <c r="D32" s="29"/>
      <c r="E32" s="199"/>
      <c r="F32" s="43"/>
    </row>
    <row r="33" spans="1:6" s="20" customFormat="1" ht="12" customHeight="1">
      <c r="A33" s="72" t="s">
        <v>67</v>
      </c>
      <c r="B33" s="73" t="s">
        <v>79</v>
      </c>
      <c r="C33" s="28"/>
      <c r="D33" s="29"/>
      <c r="E33" s="199"/>
      <c r="F33" s="43"/>
    </row>
    <row r="34" spans="1:6" s="20" customFormat="1" ht="12" customHeight="1">
      <c r="A34" s="72" t="s">
        <v>69</v>
      </c>
      <c r="B34" s="73" t="s">
        <v>70</v>
      </c>
      <c r="C34" s="28"/>
      <c r="D34" s="29"/>
      <c r="E34" s="199"/>
      <c r="F34" s="43"/>
    </row>
    <row r="35" spans="1:6" s="20" customFormat="1" ht="12" customHeight="1">
      <c r="A35" s="72" t="s">
        <v>71</v>
      </c>
      <c r="B35" s="73" t="s">
        <v>72</v>
      </c>
      <c r="C35" s="28"/>
      <c r="D35" s="29"/>
      <c r="E35" s="199"/>
      <c r="F35" s="43"/>
    </row>
    <row r="36" spans="1:6" s="20" customFormat="1" ht="12" customHeight="1">
      <c r="A36" s="72" t="s">
        <v>73</v>
      </c>
      <c r="B36" s="73" t="s">
        <v>74</v>
      </c>
      <c r="C36" s="28"/>
      <c r="D36" s="29"/>
      <c r="E36" s="199"/>
      <c r="F36" s="43"/>
    </row>
    <row r="37" spans="1:6" s="20" customFormat="1" ht="12" customHeight="1">
      <c r="A37" s="72" t="s">
        <v>75</v>
      </c>
      <c r="B37" s="74" t="s">
        <v>76</v>
      </c>
      <c r="C37" s="75">
        <f>+C38+C39+C40+C41+C42</f>
        <v>0</v>
      </c>
      <c r="D37" s="76">
        <f>+D38+D39+D40+D41+D42</f>
        <v>36192</v>
      </c>
      <c r="E37" s="76">
        <f>+E38+E39+E40+E41+E42</f>
        <v>36192</v>
      </c>
      <c r="F37" s="100">
        <f>E37/D37*100</f>
        <v>100</v>
      </c>
    </row>
    <row r="38" spans="1:6" s="20" customFormat="1" ht="12" customHeight="1">
      <c r="A38" s="72" t="s">
        <v>77</v>
      </c>
      <c r="B38" s="73" t="s">
        <v>66</v>
      </c>
      <c r="C38" s="28"/>
      <c r="D38" s="29"/>
      <c r="E38" s="199"/>
      <c r="F38" s="100"/>
    </row>
    <row r="39" spans="1:6" s="20" customFormat="1" ht="12" customHeight="1">
      <c r="A39" s="72" t="s">
        <v>78</v>
      </c>
      <c r="B39" s="73" t="s">
        <v>79</v>
      </c>
      <c r="C39" s="28"/>
      <c r="D39" s="29"/>
      <c r="E39" s="199"/>
      <c r="F39" s="100"/>
    </row>
    <row r="40" spans="1:6" s="20" customFormat="1" ht="12" customHeight="1">
      <c r="A40" s="72" t="s">
        <v>80</v>
      </c>
      <c r="B40" s="73" t="s">
        <v>70</v>
      </c>
      <c r="C40" s="28"/>
      <c r="D40" s="29"/>
      <c r="E40" s="29"/>
      <c r="F40" s="100"/>
    </row>
    <row r="41" spans="1:6" s="20" customFormat="1" ht="12" customHeight="1">
      <c r="A41" s="72" t="s">
        <v>81</v>
      </c>
      <c r="B41" s="77" t="s">
        <v>72</v>
      </c>
      <c r="C41" s="28"/>
      <c r="D41" s="29">
        <v>36192</v>
      </c>
      <c r="E41" s="29">
        <v>36192</v>
      </c>
      <c r="F41" s="100">
        <f>E41/D41*100</f>
        <v>100</v>
      </c>
    </row>
    <row r="42" spans="1:6" s="20" customFormat="1" ht="12" customHeight="1">
      <c r="A42" s="78" t="s">
        <v>82</v>
      </c>
      <c r="B42" s="79" t="s">
        <v>83</v>
      </c>
      <c r="C42" s="80"/>
      <c r="D42" s="64"/>
      <c r="E42" s="212"/>
      <c r="F42" s="52"/>
    </row>
    <row r="43" spans="1:6" s="20" customFormat="1" ht="12" customHeight="1">
      <c r="A43" s="21" t="s">
        <v>84</v>
      </c>
      <c r="B43" s="81" t="s">
        <v>85</v>
      </c>
      <c r="C43" s="23">
        <f>+C44+C45</f>
        <v>0</v>
      </c>
      <c r="D43" s="24">
        <f>+D44+D45</f>
        <v>0</v>
      </c>
      <c r="E43" s="197">
        <f>+E44+E45</f>
        <v>0</v>
      </c>
      <c r="F43" s="25"/>
    </row>
    <row r="44" spans="1:6" s="20" customFormat="1" ht="12" customHeight="1">
      <c r="A44" s="57" t="s">
        <v>86</v>
      </c>
      <c r="B44" s="31" t="s">
        <v>87</v>
      </c>
      <c r="C44" s="82"/>
      <c r="D44" s="60"/>
      <c r="E44" s="208"/>
      <c r="F44" s="61"/>
    </row>
    <row r="45" spans="1:6" s="20" customFormat="1" ht="12" customHeight="1">
      <c r="A45" s="44" t="s">
        <v>88</v>
      </c>
      <c r="B45" s="83" t="s">
        <v>89</v>
      </c>
      <c r="C45" s="84"/>
      <c r="D45" s="47"/>
      <c r="E45" s="202"/>
      <c r="F45" s="85"/>
    </row>
    <row r="46" spans="1:6" s="20" customFormat="1" ht="12" customHeight="1">
      <c r="A46" s="21" t="s">
        <v>90</v>
      </c>
      <c r="B46" s="81" t="s">
        <v>91</v>
      </c>
      <c r="C46" s="23">
        <f>+C47+C48+C49</f>
        <v>0</v>
      </c>
      <c r="D46" s="24">
        <f>+D47+D48+D49</f>
        <v>0</v>
      </c>
      <c r="E46" s="197">
        <f>+E47+E48+E49</f>
        <v>0</v>
      </c>
      <c r="F46" s="25"/>
    </row>
    <row r="47" spans="1:6" s="20" customFormat="1" ht="12" customHeight="1">
      <c r="A47" s="57" t="s">
        <v>92</v>
      </c>
      <c r="B47" s="31" t="s">
        <v>93</v>
      </c>
      <c r="C47" s="82"/>
      <c r="D47" s="60"/>
      <c r="E47" s="208"/>
      <c r="F47" s="61"/>
    </row>
    <row r="48" spans="1:6" s="20" customFormat="1" ht="12" customHeight="1">
      <c r="A48" s="26" t="s">
        <v>94</v>
      </c>
      <c r="B48" s="73" t="s">
        <v>95</v>
      </c>
      <c r="C48" s="42"/>
      <c r="D48" s="29"/>
      <c r="E48" s="199"/>
      <c r="F48" s="43"/>
    </row>
    <row r="49" spans="1:6" s="20" customFormat="1" ht="12" customHeight="1">
      <c r="A49" s="44" t="s">
        <v>96</v>
      </c>
      <c r="B49" s="83" t="s">
        <v>97</v>
      </c>
      <c r="C49" s="84"/>
      <c r="D49" s="47"/>
      <c r="E49" s="202"/>
      <c r="F49" s="85"/>
    </row>
    <row r="50" spans="1:8" s="20" customFormat="1" ht="17.25" customHeight="1">
      <c r="A50" s="21" t="s">
        <v>98</v>
      </c>
      <c r="B50" s="86" t="s">
        <v>99</v>
      </c>
      <c r="C50" s="87"/>
      <c r="D50" s="88"/>
      <c r="E50" s="213"/>
      <c r="F50" s="55"/>
      <c r="H50" s="89"/>
    </row>
    <row r="51" spans="1:6" s="20" customFormat="1" ht="12" customHeight="1">
      <c r="A51" s="21" t="s">
        <v>100</v>
      </c>
      <c r="B51" s="90" t="s">
        <v>101</v>
      </c>
      <c r="C51" s="91">
        <f>+C6+C11+C20+C21+C30+C43+C46+C50</f>
        <v>0</v>
      </c>
      <c r="D51" s="92">
        <f>+D6+D11+D20+D21+D30+D43+D46+D50</f>
        <v>36192</v>
      </c>
      <c r="E51" s="92">
        <f>+E6+E11+E20+E21+E30+E43+E46+E50</f>
        <v>36192</v>
      </c>
      <c r="F51" s="93">
        <f>E51/D51*100</f>
        <v>100</v>
      </c>
    </row>
    <row r="52" spans="1:6" s="20" customFormat="1" ht="12" customHeight="1">
      <c r="A52" s="94" t="s">
        <v>102</v>
      </c>
      <c r="B52" s="22" t="s">
        <v>103</v>
      </c>
      <c r="C52" s="35">
        <f>+C53+C59</f>
        <v>17150</v>
      </c>
      <c r="D52" s="24">
        <f>+D53+D59</f>
        <v>55675</v>
      </c>
      <c r="E52" s="214">
        <f>+E53+E59</f>
        <v>650</v>
      </c>
      <c r="F52" s="25">
        <f>E52/D52*100</f>
        <v>1.1674898967220475</v>
      </c>
    </row>
    <row r="53" spans="1:6" s="20" customFormat="1" ht="12" customHeight="1">
      <c r="A53" s="95" t="s">
        <v>104</v>
      </c>
      <c r="B53" s="68" t="s">
        <v>234</v>
      </c>
      <c r="C53" s="96">
        <f>+C54+C55+C56+C57+C58</f>
        <v>17150</v>
      </c>
      <c r="D53" s="70">
        <v>55675</v>
      </c>
      <c r="E53" s="215">
        <f>+E54+E55+E56+E57+E58</f>
        <v>650</v>
      </c>
      <c r="F53" s="216">
        <f>E53/D53*100</f>
        <v>1.1674898967220475</v>
      </c>
    </row>
    <row r="54" spans="1:6" s="20" customFormat="1" ht="12" customHeight="1">
      <c r="A54" s="97" t="s">
        <v>106</v>
      </c>
      <c r="B54" s="73" t="s">
        <v>107</v>
      </c>
      <c r="C54" s="42">
        <v>17150</v>
      </c>
      <c r="D54" s="29">
        <v>55675</v>
      </c>
      <c r="E54" s="217">
        <v>650</v>
      </c>
      <c r="F54" s="216">
        <f>E54/D54*100</f>
        <v>1.1674898967220475</v>
      </c>
    </row>
    <row r="55" spans="1:6" s="20" customFormat="1" ht="12" customHeight="1">
      <c r="A55" s="97" t="s">
        <v>108</v>
      </c>
      <c r="B55" s="73" t="s">
        <v>109</v>
      </c>
      <c r="C55" s="42"/>
      <c r="D55" s="29"/>
      <c r="E55" s="199"/>
      <c r="F55" s="43"/>
    </row>
    <row r="56" spans="1:6" s="20" customFormat="1" ht="12" customHeight="1">
      <c r="A56" s="97" t="s">
        <v>110</v>
      </c>
      <c r="B56" s="73" t="s">
        <v>111</v>
      </c>
      <c r="C56" s="42"/>
      <c r="D56" s="29"/>
      <c r="E56" s="199"/>
      <c r="F56" s="43"/>
    </row>
    <row r="57" spans="1:6" s="20" customFormat="1" ht="12" customHeight="1">
      <c r="A57" s="97" t="s">
        <v>112</v>
      </c>
      <c r="B57" s="73" t="s">
        <v>113</v>
      </c>
      <c r="C57" s="42"/>
      <c r="D57" s="29"/>
      <c r="E57" s="199"/>
      <c r="F57" s="43"/>
    </row>
    <row r="58" spans="1:6" s="20" customFormat="1" ht="12" customHeight="1">
      <c r="A58" s="97" t="s">
        <v>114</v>
      </c>
      <c r="B58" s="73" t="s">
        <v>245</v>
      </c>
      <c r="C58" s="42"/>
      <c r="D58" s="29"/>
      <c r="E58" s="199"/>
      <c r="F58" s="43"/>
    </row>
    <row r="59" spans="1:6" s="20" customFormat="1" ht="12" customHeight="1">
      <c r="A59" s="98" t="s">
        <v>116</v>
      </c>
      <c r="B59" s="74" t="s">
        <v>236</v>
      </c>
      <c r="C59" s="99">
        <f>+C60+C61+C62+C63+C64</f>
        <v>0</v>
      </c>
      <c r="D59" s="76">
        <f>+D60+D61+D62+D63+D64</f>
        <v>0</v>
      </c>
      <c r="E59" s="218">
        <f>+E60+E61+E62+E63+E64</f>
        <v>0</v>
      </c>
      <c r="F59" s="100"/>
    </row>
    <row r="60" spans="1:6" s="20" customFormat="1" ht="12" customHeight="1">
      <c r="A60" s="97" t="s">
        <v>118</v>
      </c>
      <c r="B60" s="73" t="s">
        <v>119</v>
      </c>
      <c r="C60" s="42"/>
      <c r="D60" s="29"/>
      <c r="E60" s="199"/>
      <c r="F60" s="43"/>
    </row>
    <row r="61" spans="1:6" s="20" customFormat="1" ht="12" customHeight="1">
      <c r="A61" s="97" t="s">
        <v>120</v>
      </c>
      <c r="B61" s="73" t="s">
        <v>121</v>
      </c>
      <c r="C61" s="42"/>
      <c r="D61" s="29"/>
      <c r="E61" s="199"/>
      <c r="F61" s="43"/>
    </row>
    <row r="62" spans="1:6" s="20" customFormat="1" ht="12" customHeight="1">
      <c r="A62" s="97" t="s">
        <v>122</v>
      </c>
      <c r="B62" s="73" t="s">
        <v>123</v>
      </c>
      <c r="C62" s="42"/>
      <c r="D62" s="29"/>
      <c r="E62" s="199"/>
      <c r="F62" s="43"/>
    </row>
    <row r="63" spans="1:6" s="20" customFormat="1" ht="12" customHeight="1">
      <c r="A63" s="97" t="s">
        <v>124</v>
      </c>
      <c r="B63" s="73" t="s">
        <v>125</v>
      </c>
      <c r="C63" s="42"/>
      <c r="D63" s="29"/>
      <c r="E63" s="199"/>
      <c r="F63" s="43"/>
    </row>
    <row r="64" spans="1:6" s="20" customFormat="1" ht="12" customHeight="1">
      <c r="A64" s="101" t="s">
        <v>126</v>
      </c>
      <c r="B64" s="83" t="s">
        <v>127</v>
      </c>
      <c r="C64" s="102"/>
      <c r="D64" s="103"/>
      <c r="E64" s="219"/>
      <c r="F64" s="104"/>
    </row>
    <row r="65" spans="1:6" s="20" customFormat="1" ht="12" customHeight="1">
      <c r="A65" s="105" t="s">
        <v>128</v>
      </c>
      <c r="B65" s="106" t="s">
        <v>237</v>
      </c>
      <c r="C65" s="35">
        <f>+C51+C52</f>
        <v>17150</v>
      </c>
      <c r="D65" s="24">
        <f>+D51+D52</f>
        <v>91867</v>
      </c>
      <c r="E65" s="24">
        <f>+E51+E52</f>
        <v>36842</v>
      </c>
      <c r="F65" s="25">
        <f>E65/D65*100</f>
        <v>40.103628071015706</v>
      </c>
    </row>
    <row r="66" spans="1:6" s="20" customFormat="1" ht="13.5" customHeight="1">
      <c r="A66" s="107" t="s">
        <v>130</v>
      </c>
      <c r="B66" s="108" t="s">
        <v>131</v>
      </c>
      <c r="C66" s="53"/>
      <c r="D66" s="54"/>
      <c r="E66" s="54"/>
      <c r="F66" s="25"/>
    </row>
    <row r="67" spans="1:6" s="20" customFormat="1" ht="12" customHeight="1">
      <c r="A67" s="105" t="s">
        <v>132</v>
      </c>
      <c r="B67" s="106" t="s">
        <v>238</v>
      </c>
      <c r="C67" s="109">
        <f>+C65+C66</f>
        <v>17150</v>
      </c>
      <c r="D67" s="110">
        <f>+D65+D66</f>
        <v>91867</v>
      </c>
      <c r="E67" s="110">
        <f>+E65+E66</f>
        <v>36842</v>
      </c>
      <c r="F67" s="25">
        <f>E67/D67*100</f>
        <v>40.103628071015706</v>
      </c>
    </row>
    <row r="68" spans="1:6" s="20" customFormat="1" ht="12.75" customHeight="1">
      <c r="A68" s="111"/>
      <c r="B68" s="112"/>
      <c r="C68" s="112"/>
      <c r="D68" s="112"/>
      <c r="E68" s="112"/>
      <c r="F68" s="113"/>
    </row>
    <row r="69" spans="1:6" ht="16.5" customHeight="1">
      <c r="A69" s="878" t="s">
        <v>134</v>
      </c>
      <c r="B69" s="878"/>
      <c r="C69" s="878"/>
      <c r="D69" s="878"/>
      <c r="E69" s="878"/>
      <c r="F69" s="878"/>
    </row>
    <row r="70" spans="1:6" s="116" customFormat="1" ht="16.5" customHeight="1">
      <c r="A70" s="880" t="s">
        <v>135</v>
      </c>
      <c r="B70" s="880"/>
      <c r="C70" s="114"/>
      <c r="D70" s="114"/>
      <c r="E70" s="114"/>
      <c r="F70" s="115" t="s">
        <v>2</v>
      </c>
    </row>
    <row r="71" spans="1:6" ht="37.5" customHeight="1">
      <c r="A71" s="6" t="s">
        <v>136</v>
      </c>
      <c r="B71" s="7" t="s">
        <v>137</v>
      </c>
      <c r="C71" s="8" t="s">
        <v>138</v>
      </c>
      <c r="D71" s="7" t="s">
        <v>6</v>
      </c>
      <c r="E71" s="7" t="s">
        <v>7</v>
      </c>
      <c r="F71" s="9" t="s">
        <v>8</v>
      </c>
    </row>
    <row r="72" spans="1:6" s="14" customFormat="1" ht="12" customHeight="1">
      <c r="A72" s="10">
        <v>1</v>
      </c>
      <c r="B72" s="11">
        <v>2</v>
      </c>
      <c r="C72" s="12">
        <v>3</v>
      </c>
      <c r="D72" s="11">
        <v>4</v>
      </c>
      <c r="E72" s="11">
        <v>5</v>
      </c>
      <c r="F72" s="13">
        <v>6</v>
      </c>
    </row>
    <row r="73" spans="1:6" ht="12" customHeight="1">
      <c r="A73" s="15" t="s">
        <v>9</v>
      </c>
      <c r="B73" s="117" t="s">
        <v>139</v>
      </c>
      <c r="C73" s="17">
        <f>+C74+C75+C76+C77+C78</f>
        <v>650</v>
      </c>
      <c r="D73" s="18">
        <f>+D74+D75+D76+D77+D78</f>
        <v>650</v>
      </c>
      <c r="E73" s="18">
        <f>+E74+E75+E76+E77+E78</f>
        <v>650</v>
      </c>
      <c r="F73" s="19">
        <f>E73/D73*100</f>
        <v>100</v>
      </c>
    </row>
    <row r="74" spans="1:6" ht="12" customHeight="1">
      <c r="A74" s="36" t="s">
        <v>140</v>
      </c>
      <c r="B74" s="37" t="s">
        <v>141</v>
      </c>
      <c r="C74" s="38"/>
      <c r="D74" s="39"/>
      <c r="E74" s="39"/>
      <c r="F74" s="40"/>
    </row>
    <row r="75" spans="1:6" ht="12" customHeight="1">
      <c r="A75" s="26" t="s">
        <v>142</v>
      </c>
      <c r="B75" s="41" t="s">
        <v>143</v>
      </c>
      <c r="C75" s="42"/>
      <c r="D75" s="29"/>
      <c r="E75" s="29"/>
      <c r="F75" s="43"/>
    </row>
    <row r="76" spans="1:6" ht="12" customHeight="1">
      <c r="A76" s="26" t="s">
        <v>144</v>
      </c>
      <c r="B76" s="41" t="s">
        <v>145</v>
      </c>
      <c r="C76" s="63"/>
      <c r="D76" s="64"/>
      <c r="E76" s="64"/>
      <c r="F76" s="52"/>
    </row>
    <row r="77" spans="1:6" ht="12" customHeight="1">
      <c r="A77" s="26" t="s">
        <v>146</v>
      </c>
      <c r="B77" s="118" t="s">
        <v>147</v>
      </c>
      <c r="C77" s="63"/>
      <c r="D77" s="64"/>
      <c r="E77" s="64"/>
      <c r="F77" s="52"/>
    </row>
    <row r="78" spans="1:6" ht="12" customHeight="1">
      <c r="A78" s="26" t="s">
        <v>148</v>
      </c>
      <c r="B78" s="119" t="s">
        <v>149</v>
      </c>
      <c r="C78" s="63">
        <v>650</v>
      </c>
      <c r="D78" s="64">
        <v>650</v>
      </c>
      <c r="E78" s="64">
        <v>650</v>
      </c>
      <c r="F78" s="52">
        <f>E78/D78*100</f>
        <v>100</v>
      </c>
    </row>
    <row r="79" spans="1:6" ht="12" customHeight="1">
      <c r="A79" s="26" t="s">
        <v>150</v>
      </c>
      <c r="B79" s="41" t="s">
        <v>246</v>
      </c>
      <c r="C79" s="63"/>
      <c r="D79" s="64"/>
      <c r="E79" s="64"/>
      <c r="F79" s="52"/>
    </row>
    <row r="80" spans="1:6" ht="12" customHeight="1">
      <c r="A80" s="26" t="s">
        <v>152</v>
      </c>
      <c r="B80" s="120" t="s">
        <v>153</v>
      </c>
      <c r="C80" s="63"/>
      <c r="D80" s="64"/>
      <c r="E80" s="64"/>
      <c r="F80" s="52"/>
    </row>
    <row r="81" spans="1:6" ht="12" customHeight="1">
      <c r="A81" s="26" t="s">
        <v>154</v>
      </c>
      <c r="B81" s="120" t="s">
        <v>155</v>
      </c>
      <c r="C81" s="63"/>
      <c r="D81" s="64"/>
      <c r="E81" s="64"/>
      <c r="F81" s="52"/>
    </row>
    <row r="82" spans="1:6" ht="12" customHeight="1">
      <c r="A82" s="26" t="s">
        <v>156</v>
      </c>
      <c r="B82" s="121" t="s">
        <v>157</v>
      </c>
      <c r="C82" s="63">
        <v>650</v>
      </c>
      <c r="D82" s="64">
        <v>650</v>
      </c>
      <c r="E82" s="64">
        <v>650</v>
      </c>
      <c r="F82" s="52">
        <f>E82/D82*100</f>
        <v>100</v>
      </c>
    </row>
    <row r="83" spans="1:6" ht="12" customHeight="1">
      <c r="A83" s="44" t="s">
        <v>158</v>
      </c>
      <c r="B83" s="122" t="s">
        <v>159</v>
      </c>
      <c r="C83" s="63"/>
      <c r="D83" s="64"/>
      <c r="E83" s="64"/>
      <c r="F83" s="52"/>
    </row>
    <row r="84" spans="1:6" ht="12" customHeight="1">
      <c r="A84" s="26" t="s">
        <v>160</v>
      </c>
      <c r="B84" s="122" t="s">
        <v>161</v>
      </c>
      <c r="C84" s="63"/>
      <c r="D84" s="64"/>
      <c r="E84" s="64"/>
      <c r="F84" s="52"/>
    </row>
    <row r="85" spans="1:6" ht="12" customHeight="1">
      <c r="A85" s="123" t="s">
        <v>162</v>
      </c>
      <c r="B85" s="124" t="s">
        <v>163</v>
      </c>
      <c r="C85" s="102"/>
      <c r="D85" s="103"/>
      <c r="E85" s="103"/>
      <c r="F85" s="104"/>
    </row>
    <row r="86" spans="1:6" ht="12" customHeight="1">
      <c r="A86" s="21" t="s">
        <v>11</v>
      </c>
      <c r="B86" s="125" t="s">
        <v>164</v>
      </c>
      <c r="C86" s="35">
        <f>+C87+C88+C89</f>
        <v>16500</v>
      </c>
      <c r="D86" s="24">
        <f>+D87+D88+D89</f>
        <v>91217</v>
      </c>
      <c r="E86" s="24">
        <f>+E87+E88+E89</f>
        <v>19721</v>
      </c>
      <c r="F86" s="25">
        <f>E86/D86*100</f>
        <v>21.61987348849447</v>
      </c>
    </row>
    <row r="87" spans="1:6" ht="12" customHeight="1">
      <c r="A87" s="57" t="s">
        <v>13</v>
      </c>
      <c r="B87" s="41" t="s">
        <v>165</v>
      </c>
      <c r="C87" s="59">
        <v>16500</v>
      </c>
      <c r="D87" s="60">
        <v>91217</v>
      </c>
      <c r="E87" s="60">
        <v>19721</v>
      </c>
      <c r="F87" s="61">
        <f>E87/D87*100</f>
        <v>21.61987348849447</v>
      </c>
    </row>
    <row r="88" spans="1:6" ht="12" customHeight="1">
      <c r="A88" s="57" t="s">
        <v>15</v>
      </c>
      <c r="B88" s="65" t="s">
        <v>166</v>
      </c>
      <c r="C88" s="42"/>
      <c r="D88" s="29"/>
      <c r="E88" s="29"/>
      <c r="F88" s="43"/>
    </row>
    <row r="89" spans="1:6" ht="12" customHeight="1">
      <c r="A89" s="57" t="s">
        <v>17</v>
      </c>
      <c r="B89" s="73" t="s">
        <v>167</v>
      </c>
      <c r="C89" s="28"/>
      <c r="D89" s="29"/>
      <c r="E89" s="29"/>
      <c r="F89" s="43"/>
    </row>
    <row r="90" spans="1:6" ht="12" customHeight="1">
      <c r="A90" s="57" t="s">
        <v>19</v>
      </c>
      <c r="B90" s="73" t="s">
        <v>168</v>
      </c>
      <c r="C90" s="28"/>
      <c r="D90" s="29"/>
      <c r="E90" s="29"/>
      <c r="F90" s="43"/>
    </row>
    <row r="91" spans="1:6" ht="12" customHeight="1">
      <c r="A91" s="57" t="s">
        <v>169</v>
      </c>
      <c r="B91" s="73" t="s">
        <v>170</v>
      </c>
      <c r="C91" s="28"/>
      <c r="D91" s="29"/>
      <c r="E91" s="29"/>
      <c r="F91" s="43"/>
    </row>
    <row r="92" spans="1:6" ht="15.75">
      <c r="A92" s="57" t="s">
        <v>171</v>
      </c>
      <c r="B92" s="73" t="s">
        <v>172</v>
      </c>
      <c r="C92" s="28"/>
      <c r="D92" s="29"/>
      <c r="E92" s="29"/>
      <c r="F92" s="43"/>
    </row>
    <row r="93" spans="1:6" ht="12" customHeight="1">
      <c r="A93" s="57" t="s">
        <v>173</v>
      </c>
      <c r="B93" s="126" t="s">
        <v>174</v>
      </c>
      <c r="C93" s="28"/>
      <c r="D93" s="29"/>
      <c r="E93" s="29"/>
      <c r="F93" s="43"/>
    </row>
    <row r="94" spans="1:6" ht="12" customHeight="1">
      <c r="A94" s="57" t="s">
        <v>175</v>
      </c>
      <c r="B94" s="126" t="s">
        <v>176</v>
      </c>
      <c r="C94" s="28"/>
      <c r="D94" s="29"/>
      <c r="E94" s="29"/>
      <c r="F94" s="43"/>
    </row>
    <row r="95" spans="1:6" ht="12" customHeight="1">
      <c r="A95" s="57" t="s">
        <v>177</v>
      </c>
      <c r="B95" s="126" t="s">
        <v>178</v>
      </c>
      <c r="C95" s="28"/>
      <c r="D95" s="29"/>
      <c r="E95" s="29"/>
      <c r="F95" s="43"/>
    </row>
    <row r="96" spans="1:6" ht="24" customHeight="1">
      <c r="A96" s="44" t="s">
        <v>179</v>
      </c>
      <c r="B96" s="127" t="s">
        <v>180</v>
      </c>
      <c r="C96" s="80"/>
      <c r="D96" s="64"/>
      <c r="E96" s="64"/>
      <c r="F96" s="52"/>
    </row>
    <row r="97" spans="1:6" ht="12" customHeight="1">
      <c r="A97" s="21" t="s">
        <v>21</v>
      </c>
      <c r="B97" s="16" t="s">
        <v>181</v>
      </c>
      <c r="C97" s="35">
        <f>+C98+C99</f>
        <v>0</v>
      </c>
      <c r="D97" s="24">
        <f>+D98+D99</f>
        <v>0</v>
      </c>
      <c r="E97" s="24">
        <f>+E98+E99</f>
        <v>0</v>
      </c>
      <c r="F97" s="25"/>
    </row>
    <row r="98" spans="1:6" ht="12" customHeight="1">
      <c r="A98" s="57" t="s">
        <v>23</v>
      </c>
      <c r="B98" s="58" t="s">
        <v>182</v>
      </c>
      <c r="C98" s="59"/>
      <c r="D98" s="60"/>
      <c r="E98" s="60"/>
      <c r="F98" s="61"/>
    </row>
    <row r="99" spans="1:6" ht="12" customHeight="1">
      <c r="A99" s="62" t="s">
        <v>25</v>
      </c>
      <c r="B99" s="65" t="s">
        <v>183</v>
      </c>
      <c r="C99" s="63"/>
      <c r="D99" s="64"/>
      <c r="E99" s="64"/>
      <c r="F99" s="52"/>
    </row>
    <row r="100" spans="1:6" s="129" customFormat="1" ht="12" customHeight="1">
      <c r="A100" s="94" t="s">
        <v>184</v>
      </c>
      <c r="B100" s="22" t="s">
        <v>185</v>
      </c>
      <c r="C100" s="128"/>
      <c r="D100" s="88"/>
      <c r="E100" s="88"/>
      <c r="F100" s="55"/>
    </row>
    <row r="101" spans="1:6" ht="12" customHeight="1">
      <c r="A101" s="130" t="s">
        <v>43</v>
      </c>
      <c r="B101" s="131" t="s">
        <v>186</v>
      </c>
      <c r="C101" s="17">
        <f>+C73+C86+C97+C100</f>
        <v>17150</v>
      </c>
      <c r="D101" s="18">
        <f>+D73+D86+D97+D100</f>
        <v>91867</v>
      </c>
      <c r="E101" s="18">
        <f>+E73+E86+E97+E100</f>
        <v>20371</v>
      </c>
      <c r="F101" s="19">
        <f>E101/D101*100</f>
        <v>22.174447843077495</v>
      </c>
    </row>
    <row r="102" spans="1:6" ht="12" customHeight="1">
      <c r="A102" s="94" t="s">
        <v>61</v>
      </c>
      <c r="B102" s="22" t="s">
        <v>187</v>
      </c>
      <c r="C102" s="35">
        <f>+C103+C111</f>
        <v>0</v>
      </c>
      <c r="D102" s="24">
        <f>+D103+D111</f>
        <v>0</v>
      </c>
      <c r="E102" s="24">
        <f>+E103+E111</f>
        <v>0</v>
      </c>
      <c r="F102" s="25"/>
    </row>
    <row r="103" spans="1:6" ht="12" customHeight="1">
      <c r="A103" s="220" t="s">
        <v>63</v>
      </c>
      <c r="B103" s="133" t="s">
        <v>240</v>
      </c>
      <c r="C103" s="35">
        <f>+C104+C105+C106+C107+C108+C109+C110</f>
        <v>0</v>
      </c>
      <c r="D103" s="24">
        <f>+D104+D105+D106+D107+D108+D109+D110</f>
        <v>0</v>
      </c>
      <c r="E103" s="24">
        <f>+E104+E105+E106+E107+E108+E109+E110</f>
        <v>0</v>
      </c>
      <c r="F103" s="25"/>
    </row>
    <row r="104" spans="1:6" ht="12" customHeight="1">
      <c r="A104" s="137" t="s">
        <v>65</v>
      </c>
      <c r="B104" s="31" t="s">
        <v>189</v>
      </c>
      <c r="C104" s="138"/>
      <c r="D104" s="139"/>
      <c r="E104" s="139"/>
      <c r="F104" s="140"/>
    </row>
    <row r="105" spans="1:6" ht="12" customHeight="1">
      <c r="A105" s="97" t="s">
        <v>67</v>
      </c>
      <c r="B105" s="73" t="s">
        <v>190</v>
      </c>
      <c r="C105" s="141"/>
      <c r="D105" s="142"/>
      <c r="E105" s="142"/>
      <c r="F105" s="143"/>
    </row>
    <row r="106" spans="1:6" ht="12" customHeight="1">
      <c r="A106" s="97" t="s">
        <v>69</v>
      </c>
      <c r="B106" s="73" t="s">
        <v>191</v>
      </c>
      <c r="C106" s="141"/>
      <c r="D106" s="142"/>
      <c r="E106" s="142"/>
      <c r="F106" s="143"/>
    </row>
    <row r="107" spans="1:6" ht="12" customHeight="1">
      <c r="A107" s="97" t="s">
        <v>71</v>
      </c>
      <c r="B107" s="73" t="s">
        <v>192</v>
      </c>
      <c r="C107" s="141"/>
      <c r="D107" s="142"/>
      <c r="E107" s="142"/>
      <c r="F107" s="143"/>
    </row>
    <row r="108" spans="1:6" ht="12" customHeight="1">
      <c r="A108" s="97" t="s">
        <v>73</v>
      </c>
      <c r="B108" s="73" t="s">
        <v>193</v>
      </c>
      <c r="C108" s="141"/>
      <c r="D108" s="142"/>
      <c r="E108" s="142"/>
      <c r="F108" s="143"/>
    </row>
    <row r="109" spans="1:6" ht="12" customHeight="1">
      <c r="A109" s="97" t="s">
        <v>194</v>
      </c>
      <c r="B109" s="73" t="s">
        <v>247</v>
      </c>
      <c r="C109" s="141"/>
      <c r="D109" s="142"/>
      <c r="E109" s="142"/>
      <c r="F109" s="143"/>
    </row>
    <row r="110" spans="1:6" ht="12" customHeight="1">
      <c r="A110" s="146" t="s">
        <v>196</v>
      </c>
      <c r="B110" s="147" t="s">
        <v>197</v>
      </c>
      <c r="C110" s="148"/>
      <c r="D110" s="149"/>
      <c r="E110" s="149"/>
      <c r="F110" s="150"/>
    </row>
    <row r="111" spans="1:6" ht="12" customHeight="1">
      <c r="A111" s="220" t="s">
        <v>75</v>
      </c>
      <c r="B111" s="133" t="s">
        <v>241</v>
      </c>
      <c r="C111" s="35">
        <f>+C112+C113+C114+C115+C116+C117+C118+C119</f>
        <v>0</v>
      </c>
      <c r="D111" s="24">
        <f>+D112+D113+D114+D115+D116+D117+D118+D119</f>
        <v>0</v>
      </c>
      <c r="E111" s="24">
        <f>+E112+E113+E114+E115+E116+E117+E118+E119</f>
        <v>0</v>
      </c>
      <c r="F111" s="25"/>
    </row>
    <row r="112" spans="1:6" ht="12" customHeight="1">
      <c r="A112" s="137" t="s">
        <v>77</v>
      </c>
      <c r="B112" s="31" t="s">
        <v>189</v>
      </c>
      <c r="C112" s="138"/>
      <c r="D112" s="139"/>
      <c r="E112" s="139"/>
      <c r="F112" s="140"/>
    </row>
    <row r="113" spans="1:6" ht="12" customHeight="1">
      <c r="A113" s="97" t="s">
        <v>78</v>
      </c>
      <c r="B113" s="73" t="s">
        <v>199</v>
      </c>
      <c r="C113" s="141"/>
      <c r="D113" s="142"/>
      <c r="E113" s="142"/>
      <c r="F113" s="143"/>
    </row>
    <row r="114" spans="1:6" ht="12" customHeight="1">
      <c r="A114" s="97" t="s">
        <v>80</v>
      </c>
      <c r="B114" s="73" t="s">
        <v>191</v>
      </c>
      <c r="C114" s="141"/>
      <c r="D114" s="142"/>
      <c r="E114" s="142"/>
      <c r="F114" s="143"/>
    </row>
    <row r="115" spans="1:6" ht="12" customHeight="1">
      <c r="A115" s="97" t="s">
        <v>81</v>
      </c>
      <c r="B115" s="73" t="s">
        <v>192</v>
      </c>
      <c r="C115" s="141"/>
      <c r="D115" s="142"/>
      <c r="E115" s="142"/>
      <c r="F115" s="143"/>
    </row>
    <row r="116" spans="1:6" ht="12" customHeight="1">
      <c r="A116" s="97" t="s">
        <v>82</v>
      </c>
      <c r="B116" s="73" t="s">
        <v>193</v>
      </c>
      <c r="C116" s="141"/>
      <c r="D116" s="142"/>
      <c r="E116" s="142"/>
      <c r="F116" s="143"/>
    </row>
    <row r="117" spans="1:6" ht="12" customHeight="1">
      <c r="A117" s="97" t="s">
        <v>200</v>
      </c>
      <c r="B117" s="73" t="s">
        <v>201</v>
      </c>
      <c r="C117" s="141"/>
      <c r="D117" s="142"/>
      <c r="E117" s="142"/>
      <c r="F117" s="143"/>
    </row>
    <row r="118" spans="1:6" ht="12" customHeight="1">
      <c r="A118" s="97" t="s">
        <v>202</v>
      </c>
      <c r="B118" s="73" t="s">
        <v>197</v>
      </c>
      <c r="C118" s="141"/>
      <c r="D118" s="142"/>
      <c r="E118" s="142"/>
      <c r="F118" s="143"/>
    </row>
    <row r="119" spans="1:6" ht="12" customHeight="1">
      <c r="A119" s="146" t="s">
        <v>203</v>
      </c>
      <c r="B119" s="147" t="s">
        <v>204</v>
      </c>
      <c r="C119" s="148"/>
      <c r="D119" s="149"/>
      <c r="E119" s="149"/>
      <c r="F119" s="150"/>
    </row>
    <row r="120" spans="1:6" ht="12" customHeight="1">
      <c r="A120" s="94" t="s">
        <v>205</v>
      </c>
      <c r="B120" s="106" t="s">
        <v>206</v>
      </c>
      <c r="C120" s="151">
        <f>+C101+C102</f>
        <v>17150</v>
      </c>
      <c r="D120" s="152">
        <f>+D101+D102</f>
        <v>91867</v>
      </c>
      <c r="E120" s="152">
        <f>+E101+E102</f>
        <v>20371</v>
      </c>
      <c r="F120" s="153">
        <f>E120/D120*100</f>
        <v>22.174447843077495</v>
      </c>
    </row>
    <row r="121" spans="1:12" ht="15" customHeight="1">
      <c r="A121" s="94" t="s">
        <v>90</v>
      </c>
      <c r="B121" s="106" t="s">
        <v>207</v>
      </c>
      <c r="C121" s="154"/>
      <c r="D121" s="155"/>
      <c r="E121" s="155"/>
      <c r="F121" s="153"/>
      <c r="I121" s="89"/>
      <c r="J121" s="156"/>
      <c r="K121" s="156"/>
      <c r="L121" s="156"/>
    </row>
    <row r="122" spans="1:6" s="20" customFormat="1" ht="12.75" customHeight="1">
      <c r="A122" s="157" t="s">
        <v>208</v>
      </c>
      <c r="B122" s="108" t="s">
        <v>209</v>
      </c>
      <c r="C122" s="35">
        <f>+C120+C121</f>
        <v>17150</v>
      </c>
      <c r="D122" s="24">
        <f>+D120+D121</f>
        <v>91867</v>
      </c>
      <c r="E122" s="24">
        <f>+E120+E121</f>
        <v>20371</v>
      </c>
      <c r="F122" s="153">
        <f>E122/D122*100</f>
        <v>22.174447843077495</v>
      </c>
    </row>
    <row r="123" spans="1:6" ht="7.5" customHeight="1">
      <c r="A123" s="158"/>
      <c r="B123" s="158"/>
      <c r="C123" s="158"/>
      <c r="D123" s="158"/>
      <c r="E123" s="158"/>
      <c r="F123" s="159"/>
    </row>
    <row r="124" spans="1:6" ht="15.75">
      <c r="A124" s="881" t="s">
        <v>210</v>
      </c>
      <c r="B124" s="881"/>
      <c r="C124" s="881"/>
      <c r="D124" s="881"/>
      <c r="E124" s="881"/>
      <c r="F124" s="881"/>
    </row>
    <row r="125" spans="1:6" ht="15" customHeight="1">
      <c r="A125" s="879" t="s">
        <v>211</v>
      </c>
      <c r="B125" s="879"/>
      <c r="C125" s="4"/>
      <c r="D125" s="4"/>
      <c r="E125" s="4"/>
      <c r="F125" s="5" t="s">
        <v>2</v>
      </c>
    </row>
    <row r="126" spans="1:7" ht="13.5" customHeight="1">
      <c r="A126" s="21">
        <v>1</v>
      </c>
      <c r="B126" s="125" t="s">
        <v>212</v>
      </c>
      <c r="C126" s="35">
        <f>+C51-C101</f>
        <v>-17150</v>
      </c>
      <c r="D126" s="35">
        <f>+D51-D101</f>
        <v>-55675</v>
      </c>
      <c r="E126" s="35">
        <f>+E51-E101</f>
        <v>15821</v>
      </c>
      <c r="F126" s="221"/>
      <c r="G126" s="160"/>
    </row>
    <row r="127" ht="7.5" customHeight="1"/>
  </sheetData>
  <sheetProtection selectLockedCells="1" selectUnlockedCells="1"/>
  <mergeCells count="6">
    <mergeCell ref="A1:F1"/>
    <mergeCell ref="A2:B2"/>
    <mergeCell ref="A69:F69"/>
    <mergeCell ref="A70:B70"/>
    <mergeCell ref="A124:F124"/>
    <mergeCell ref="A125:B125"/>
  </mergeCells>
  <printOptions horizontalCentered="1"/>
  <pageMargins left="0.7875" right="0.7875" top="1.4569444444444444" bottom="0.8659722222222223" header="0.7875" footer="0.5118055555555555"/>
  <pageSetup horizontalDpi="600" verticalDpi="600" orientation="portrait" paperSize="9" scale="71" r:id="rId1"/>
  <headerFooter alignWithMargins="0">
    <oddHeader>&amp;C&amp;"Times New Roman CE,Félkövér"&amp;12
Csomád Község Önkormányzata
2013. ÉVI KÖLTSÉGVETÉS
ÖNKÉNT VÁLLALT FELADATAINAK MÉRLEGE&amp;R&amp;"Times New Roman CE,Félkövér dőlt"&amp;11 1.3. melléklet a 4/2014. (IV.18.)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view="pageLayout" zoomScaleNormal="120" zoomScaleSheetLayoutView="130" workbookViewId="0" topLeftCell="B1">
      <selection activeCell="C4" sqref="C4"/>
    </sheetView>
  </sheetViews>
  <sheetFormatPr defaultColWidth="9.00390625" defaultRowHeight="12.75"/>
  <cols>
    <col min="1" max="1" width="9.00390625" style="1" customWidth="1"/>
    <col min="2" max="2" width="67.125" style="1" customWidth="1"/>
    <col min="3" max="5" width="14.00390625" style="1" customWidth="1"/>
    <col min="6" max="6" width="14.00390625" style="2" customWidth="1"/>
    <col min="7" max="7" width="9.00390625" style="3" customWidth="1"/>
    <col min="8" max="16384" width="9.375" style="3" customWidth="1"/>
  </cols>
  <sheetData>
    <row r="1" spans="1:6" ht="15.75" customHeight="1">
      <c r="A1" s="878" t="s">
        <v>0</v>
      </c>
      <c r="B1" s="878"/>
      <c r="C1" s="878"/>
      <c r="D1" s="878"/>
      <c r="E1" s="878"/>
      <c r="F1" s="878"/>
    </row>
    <row r="2" spans="1:6" ht="15.75" customHeight="1">
      <c r="A2" s="879" t="s">
        <v>1</v>
      </c>
      <c r="B2" s="879"/>
      <c r="C2" s="4"/>
      <c r="D2" s="4"/>
      <c r="E2" s="4"/>
      <c r="F2" s="5" t="s">
        <v>2</v>
      </c>
    </row>
    <row r="3" spans="1:6" ht="37.5" customHeight="1">
      <c r="A3" s="6" t="s">
        <v>3</v>
      </c>
      <c r="B3" s="7" t="s">
        <v>4</v>
      </c>
      <c r="C3" s="8" t="s">
        <v>138</v>
      </c>
      <c r="D3" s="7" t="s">
        <v>6</v>
      </c>
      <c r="E3" s="7" t="s">
        <v>248</v>
      </c>
      <c r="F3" s="9" t="s">
        <v>8</v>
      </c>
    </row>
    <row r="4" spans="1:6" s="14" customFormat="1" ht="12" customHeight="1">
      <c r="A4" s="10">
        <v>1</v>
      </c>
      <c r="B4" s="11">
        <v>2</v>
      </c>
      <c r="C4" s="12">
        <v>3</v>
      </c>
      <c r="D4" s="11">
        <v>4</v>
      </c>
      <c r="E4" s="11">
        <v>5</v>
      </c>
      <c r="F4" s="13">
        <v>6</v>
      </c>
    </row>
    <row r="5" spans="1:6" s="20" customFormat="1" ht="12" customHeight="1">
      <c r="A5" s="15" t="s">
        <v>9</v>
      </c>
      <c r="B5" s="16" t="s">
        <v>10</v>
      </c>
      <c r="C5" s="17">
        <f>+C6+C11+C20</f>
        <v>0</v>
      </c>
      <c r="D5" s="18"/>
      <c r="E5" s="18"/>
      <c r="F5" s="196">
        <f>+F6+F11+F20</f>
        <v>0</v>
      </c>
    </row>
    <row r="6" spans="1:6" s="20" customFormat="1" ht="12" customHeight="1">
      <c r="A6" s="21" t="s">
        <v>11</v>
      </c>
      <c r="B6" s="22" t="s">
        <v>12</v>
      </c>
      <c r="C6" s="23">
        <f>+C7+C8+C9+C10</f>
        <v>0</v>
      </c>
      <c r="D6" s="24"/>
      <c r="E6" s="24"/>
      <c r="F6" s="198">
        <f>+F7+F8+F9+F10</f>
        <v>0</v>
      </c>
    </row>
    <row r="7" spans="1:6" s="20" customFormat="1" ht="12" customHeight="1">
      <c r="A7" s="26" t="s">
        <v>13</v>
      </c>
      <c r="B7" s="27" t="s">
        <v>14</v>
      </c>
      <c r="C7" s="28"/>
      <c r="D7" s="29"/>
      <c r="E7" s="29"/>
      <c r="F7" s="33"/>
    </row>
    <row r="8" spans="1:6" s="20" customFormat="1" ht="12" customHeight="1">
      <c r="A8" s="26" t="s">
        <v>15</v>
      </c>
      <c r="B8" s="31" t="s">
        <v>16</v>
      </c>
      <c r="C8" s="28"/>
      <c r="D8" s="29"/>
      <c r="E8" s="29"/>
      <c r="F8" s="33"/>
    </row>
    <row r="9" spans="1:6" s="20" customFormat="1" ht="12" customHeight="1">
      <c r="A9" s="26" t="s">
        <v>17</v>
      </c>
      <c r="B9" s="31" t="s">
        <v>18</v>
      </c>
      <c r="C9" s="28"/>
      <c r="D9" s="29"/>
      <c r="E9" s="29"/>
      <c r="F9" s="33"/>
    </row>
    <row r="10" spans="1:6" s="20" customFormat="1" ht="12" customHeight="1">
      <c r="A10" s="26" t="s">
        <v>19</v>
      </c>
      <c r="B10" s="34" t="s">
        <v>20</v>
      </c>
      <c r="C10" s="28"/>
      <c r="D10" s="29"/>
      <c r="E10" s="29"/>
      <c r="F10" s="33"/>
    </row>
    <row r="11" spans="1:6" s="20" customFormat="1" ht="12" customHeight="1">
      <c r="A11" s="21" t="s">
        <v>21</v>
      </c>
      <c r="B11" s="16" t="s">
        <v>22</v>
      </c>
      <c r="C11" s="35">
        <f>+C12+C13+C14+C15+C16+C17+C18+C19</f>
        <v>0</v>
      </c>
      <c r="D11" s="24"/>
      <c r="E11" s="24"/>
      <c r="F11" s="198">
        <f>+F12+F13+F14+F15+F16+F17+F18+F19</f>
        <v>0</v>
      </c>
    </row>
    <row r="12" spans="1:6" s="20" customFormat="1" ht="12" customHeight="1">
      <c r="A12" s="36" t="s">
        <v>23</v>
      </c>
      <c r="B12" s="37" t="s">
        <v>24</v>
      </c>
      <c r="C12" s="38"/>
      <c r="D12" s="39"/>
      <c r="E12" s="39"/>
      <c r="F12" s="201"/>
    </row>
    <row r="13" spans="1:6" s="20" customFormat="1" ht="12" customHeight="1">
      <c r="A13" s="26" t="s">
        <v>25</v>
      </c>
      <c r="B13" s="41" t="s">
        <v>26</v>
      </c>
      <c r="C13" s="42"/>
      <c r="D13" s="29"/>
      <c r="E13" s="29"/>
      <c r="F13" s="33"/>
    </row>
    <row r="14" spans="1:6" s="20" customFormat="1" ht="12" customHeight="1">
      <c r="A14" s="26" t="s">
        <v>27</v>
      </c>
      <c r="B14" s="41" t="s">
        <v>28</v>
      </c>
      <c r="C14" s="42"/>
      <c r="D14" s="29"/>
      <c r="E14" s="29"/>
      <c r="F14" s="33"/>
    </row>
    <row r="15" spans="1:6" s="20" customFormat="1" ht="12" customHeight="1">
      <c r="A15" s="26" t="s">
        <v>29</v>
      </c>
      <c r="B15" s="41" t="s">
        <v>32</v>
      </c>
      <c r="C15" s="42"/>
      <c r="D15" s="29"/>
      <c r="E15" s="29"/>
      <c r="F15" s="33"/>
    </row>
    <row r="16" spans="1:6" s="20" customFormat="1" ht="12" customHeight="1">
      <c r="A16" s="44" t="s">
        <v>31</v>
      </c>
      <c r="B16" s="45" t="s">
        <v>34</v>
      </c>
      <c r="C16" s="46"/>
      <c r="D16" s="47"/>
      <c r="E16" s="47"/>
      <c r="F16" s="203"/>
    </row>
    <row r="17" spans="1:6" s="20" customFormat="1" ht="12" customHeight="1">
      <c r="A17" s="26" t="s">
        <v>33</v>
      </c>
      <c r="B17" s="41" t="s">
        <v>36</v>
      </c>
      <c r="C17" s="42"/>
      <c r="D17" s="29"/>
      <c r="E17" s="29"/>
      <c r="F17" s="33"/>
    </row>
    <row r="18" spans="1:6" s="20" customFormat="1" ht="12" customHeight="1">
      <c r="A18" s="26" t="s">
        <v>35</v>
      </c>
      <c r="B18" s="41" t="s">
        <v>38</v>
      </c>
      <c r="C18" s="42"/>
      <c r="D18" s="29"/>
      <c r="E18" s="29"/>
      <c r="F18" s="33"/>
    </row>
    <row r="19" spans="1:6" s="20" customFormat="1" ht="12" customHeight="1">
      <c r="A19" s="48" t="s">
        <v>37</v>
      </c>
      <c r="B19" s="49" t="s">
        <v>40</v>
      </c>
      <c r="C19" s="50"/>
      <c r="D19" s="51"/>
      <c r="E19" s="51"/>
      <c r="F19" s="205"/>
    </row>
    <row r="20" spans="1:6" s="20" customFormat="1" ht="12" customHeight="1">
      <c r="A20" s="21" t="s">
        <v>41</v>
      </c>
      <c r="B20" s="16" t="s">
        <v>42</v>
      </c>
      <c r="C20" s="53"/>
      <c r="D20" s="54"/>
      <c r="E20" s="54"/>
      <c r="F20" s="207"/>
    </row>
    <row r="21" spans="1:6" s="20" customFormat="1" ht="12" customHeight="1">
      <c r="A21" s="21" t="s">
        <v>43</v>
      </c>
      <c r="B21" s="16" t="s">
        <v>44</v>
      </c>
      <c r="C21" s="35">
        <f>+C22+C23+C24+C25+C26+C27+C28+C29</f>
        <v>0</v>
      </c>
      <c r="D21" s="24"/>
      <c r="E21" s="24"/>
      <c r="F21" s="198">
        <f>+F22+F23+F24+F25+F26+F27+F28+F29</f>
        <v>0</v>
      </c>
    </row>
    <row r="22" spans="1:6" s="20" customFormat="1" ht="12" customHeight="1">
      <c r="A22" s="57" t="s">
        <v>45</v>
      </c>
      <c r="B22" s="58" t="s">
        <v>46</v>
      </c>
      <c r="C22" s="59"/>
      <c r="D22" s="60"/>
      <c r="E22" s="60"/>
      <c r="F22" s="32"/>
    </row>
    <row r="23" spans="1:6" s="20" customFormat="1" ht="12" customHeight="1">
      <c r="A23" s="26" t="s">
        <v>47</v>
      </c>
      <c r="B23" s="41" t="s">
        <v>48</v>
      </c>
      <c r="C23" s="42"/>
      <c r="D23" s="29"/>
      <c r="E23" s="29"/>
      <c r="F23" s="33"/>
    </row>
    <row r="24" spans="1:6" s="20" customFormat="1" ht="12" customHeight="1">
      <c r="A24" s="26" t="s">
        <v>49</v>
      </c>
      <c r="B24" s="41" t="s">
        <v>50</v>
      </c>
      <c r="C24" s="42"/>
      <c r="D24" s="29"/>
      <c r="E24" s="29"/>
      <c r="F24" s="33"/>
    </row>
    <row r="25" spans="1:6" s="20" customFormat="1" ht="12" customHeight="1">
      <c r="A25" s="62" t="s">
        <v>51</v>
      </c>
      <c r="B25" s="41" t="s">
        <v>243</v>
      </c>
      <c r="C25" s="63"/>
      <c r="D25" s="64"/>
      <c r="E25" s="64"/>
      <c r="F25" s="210"/>
    </row>
    <row r="26" spans="1:6" s="20" customFormat="1" ht="12" customHeight="1">
      <c r="A26" s="62" t="s">
        <v>53</v>
      </c>
      <c r="B26" s="41" t="s">
        <v>244</v>
      </c>
      <c r="C26" s="63"/>
      <c r="D26" s="64"/>
      <c r="E26" s="64"/>
      <c r="F26" s="210"/>
    </row>
    <row r="27" spans="1:6" s="20" customFormat="1" ht="12" customHeight="1">
      <c r="A27" s="26" t="s">
        <v>55</v>
      </c>
      <c r="B27" s="41" t="s">
        <v>56</v>
      </c>
      <c r="C27" s="42"/>
      <c r="D27" s="29"/>
      <c r="E27" s="29"/>
      <c r="F27" s="33"/>
    </row>
    <row r="28" spans="1:6" s="20" customFormat="1" ht="12" customHeight="1">
      <c r="A28" s="26" t="s">
        <v>57</v>
      </c>
      <c r="B28" s="41" t="s">
        <v>58</v>
      </c>
      <c r="C28" s="42"/>
      <c r="D28" s="29"/>
      <c r="E28" s="29"/>
      <c r="F28" s="33"/>
    </row>
    <row r="29" spans="1:6" s="20" customFormat="1" ht="12" customHeight="1">
      <c r="A29" s="26" t="s">
        <v>59</v>
      </c>
      <c r="B29" s="65" t="s">
        <v>60</v>
      </c>
      <c r="C29" s="42"/>
      <c r="D29" s="29"/>
      <c r="E29" s="29"/>
      <c r="F29" s="33"/>
    </row>
    <row r="30" spans="1:6" s="20" customFormat="1" ht="12" customHeight="1">
      <c r="A30" s="66" t="s">
        <v>61</v>
      </c>
      <c r="B30" s="16" t="s">
        <v>62</v>
      </c>
      <c r="C30" s="23">
        <f>+C31+C37</f>
        <v>0</v>
      </c>
      <c r="D30" s="24"/>
      <c r="E30" s="24"/>
      <c r="F30" s="198">
        <f>+F31+F37</f>
        <v>0</v>
      </c>
    </row>
    <row r="31" spans="1:6" s="20" customFormat="1" ht="12" customHeight="1">
      <c r="A31" s="67" t="s">
        <v>63</v>
      </c>
      <c r="B31" s="68" t="s">
        <v>64</v>
      </c>
      <c r="C31" s="69">
        <f>+C32+C33+C34+C35+C36</f>
        <v>0</v>
      </c>
      <c r="D31" s="70"/>
      <c r="E31" s="70"/>
      <c r="F31" s="222">
        <f>+F32+F33+F34+F35+F36</f>
        <v>0</v>
      </c>
    </row>
    <row r="32" spans="1:6" s="20" customFormat="1" ht="12" customHeight="1">
      <c r="A32" s="72" t="s">
        <v>65</v>
      </c>
      <c r="B32" s="73" t="s">
        <v>66</v>
      </c>
      <c r="C32" s="28"/>
      <c r="D32" s="29"/>
      <c r="E32" s="29"/>
      <c r="F32" s="33"/>
    </row>
    <row r="33" spans="1:6" s="20" customFormat="1" ht="12" customHeight="1">
      <c r="A33" s="72" t="s">
        <v>67</v>
      </c>
      <c r="B33" s="73" t="s">
        <v>79</v>
      </c>
      <c r="C33" s="28"/>
      <c r="D33" s="29"/>
      <c r="E33" s="29"/>
      <c r="F33" s="33"/>
    </row>
    <row r="34" spans="1:6" s="20" customFormat="1" ht="12" customHeight="1">
      <c r="A34" s="72" t="s">
        <v>69</v>
      </c>
      <c r="B34" s="73" t="s">
        <v>70</v>
      </c>
      <c r="C34" s="28"/>
      <c r="D34" s="29"/>
      <c r="E34" s="29"/>
      <c r="F34" s="33"/>
    </row>
    <row r="35" spans="1:6" s="20" customFormat="1" ht="12" customHeight="1">
      <c r="A35" s="72" t="s">
        <v>71</v>
      </c>
      <c r="B35" s="73" t="s">
        <v>72</v>
      </c>
      <c r="C35" s="28"/>
      <c r="D35" s="29"/>
      <c r="E35" s="29"/>
      <c r="F35" s="33"/>
    </row>
    <row r="36" spans="1:6" s="20" customFormat="1" ht="12" customHeight="1">
      <c r="A36" s="72" t="s">
        <v>73</v>
      </c>
      <c r="B36" s="73" t="s">
        <v>74</v>
      </c>
      <c r="C36" s="28"/>
      <c r="D36" s="29"/>
      <c r="E36" s="29"/>
      <c r="F36" s="33"/>
    </row>
    <row r="37" spans="1:6" s="20" customFormat="1" ht="12" customHeight="1">
      <c r="A37" s="72" t="s">
        <v>75</v>
      </c>
      <c r="B37" s="74" t="s">
        <v>76</v>
      </c>
      <c r="C37" s="75">
        <f>+C38+C39+C40+C41+C42</f>
        <v>0</v>
      </c>
      <c r="D37" s="76"/>
      <c r="E37" s="76"/>
      <c r="F37" s="223">
        <f>+F38+F39+F40+F41+F42</f>
        <v>0</v>
      </c>
    </row>
    <row r="38" spans="1:6" s="20" customFormat="1" ht="12" customHeight="1">
      <c r="A38" s="72" t="s">
        <v>77</v>
      </c>
      <c r="B38" s="73" t="s">
        <v>66</v>
      </c>
      <c r="C38" s="28"/>
      <c r="D38" s="29"/>
      <c r="E38" s="29"/>
      <c r="F38" s="33"/>
    </row>
    <row r="39" spans="1:6" s="20" customFormat="1" ht="12" customHeight="1">
      <c r="A39" s="72" t="s">
        <v>78</v>
      </c>
      <c r="B39" s="73" t="s">
        <v>79</v>
      </c>
      <c r="C39" s="28"/>
      <c r="D39" s="29"/>
      <c r="E39" s="29"/>
      <c r="F39" s="33"/>
    </row>
    <row r="40" spans="1:6" s="20" customFormat="1" ht="12" customHeight="1">
      <c r="A40" s="72" t="s">
        <v>80</v>
      </c>
      <c r="B40" s="73" t="s">
        <v>70</v>
      </c>
      <c r="C40" s="28"/>
      <c r="D40" s="29"/>
      <c r="E40" s="29"/>
      <c r="F40" s="33"/>
    </row>
    <row r="41" spans="1:6" s="20" customFormat="1" ht="12" customHeight="1">
      <c r="A41" s="72" t="s">
        <v>81</v>
      </c>
      <c r="B41" s="77" t="s">
        <v>72</v>
      </c>
      <c r="C41" s="28"/>
      <c r="D41" s="29"/>
      <c r="E41" s="29"/>
      <c r="F41" s="33"/>
    </row>
    <row r="42" spans="1:6" s="20" customFormat="1" ht="12" customHeight="1">
      <c r="A42" s="78" t="s">
        <v>82</v>
      </c>
      <c r="B42" s="79" t="s">
        <v>83</v>
      </c>
      <c r="C42" s="80"/>
      <c r="D42" s="64"/>
      <c r="E42" s="64"/>
      <c r="F42" s="210"/>
    </row>
    <row r="43" spans="1:6" s="20" customFormat="1" ht="12" customHeight="1">
      <c r="A43" s="21" t="s">
        <v>84</v>
      </c>
      <c r="B43" s="81" t="s">
        <v>85</v>
      </c>
      <c r="C43" s="23">
        <f>+C44+C45</f>
        <v>0</v>
      </c>
      <c r="D43" s="24"/>
      <c r="E43" s="24"/>
      <c r="F43" s="198">
        <f>+F44+F45</f>
        <v>0</v>
      </c>
    </row>
    <row r="44" spans="1:6" s="20" customFormat="1" ht="12" customHeight="1">
      <c r="A44" s="57" t="s">
        <v>86</v>
      </c>
      <c r="B44" s="31" t="s">
        <v>87</v>
      </c>
      <c r="C44" s="82"/>
      <c r="D44" s="60"/>
      <c r="E44" s="60"/>
      <c r="F44" s="32"/>
    </row>
    <row r="45" spans="1:6" s="20" customFormat="1" ht="12" customHeight="1">
      <c r="A45" s="44" t="s">
        <v>88</v>
      </c>
      <c r="B45" s="83" t="s">
        <v>89</v>
      </c>
      <c r="C45" s="84"/>
      <c r="D45" s="47"/>
      <c r="E45" s="47"/>
      <c r="F45" s="203"/>
    </row>
    <row r="46" spans="1:6" s="20" customFormat="1" ht="12" customHeight="1">
      <c r="A46" s="21" t="s">
        <v>90</v>
      </c>
      <c r="B46" s="81" t="s">
        <v>91</v>
      </c>
      <c r="C46" s="23">
        <f>+C47+C48+C49</f>
        <v>0</v>
      </c>
      <c r="D46" s="24"/>
      <c r="E46" s="24"/>
      <c r="F46" s="198">
        <f>+F47+F48+F49</f>
        <v>0</v>
      </c>
    </row>
    <row r="47" spans="1:6" s="20" customFormat="1" ht="12" customHeight="1">
      <c r="A47" s="57" t="s">
        <v>92</v>
      </c>
      <c r="B47" s="31" t="s">
        <v>93</v>
      </c>
      <c r="C47" s="82"/>
      <c r="D47" s="60"/>
      <c r="E47" s="60"/>
      <c r="F47" s="32"/>
    </row>
    <row r="48" spans="1:6" s="20" customFormat="1" ht="12" customHeight="1">
      <c r="A48" s="26" t="s">
        <v>94</v>
      </c>
      <c r="B48" s="73" t="s">
        <v>95</v>
      </c>
      <c r="C48" s="42"/>
      <c r="D48" s="29"/>
      <c r="E48" s="29"/>
      <c r="F48" s="33"/>
    </row>
    <row r="49" spans="1:6" s="20" customFormat="1" ht="12" customHeight="1">
      <c r="A49" s="44" t="s">
        <v>96</v>
      </c>
      <c r="B49" s="83" t="s">
        <v>97</v>
      </c>
      <c r="C49" s="84"/>
      <c r="D49" s="47"/>
      <c r="E49" s="47"/>
      <c r="F49" s="203"/>
    </row>
    <row r="50" spans="1:8" s="20" customFormat="1" ht="17.25" customHeight="1">
      <c r="A50" s="21" t="s">
        <v>98</v>
      </c>
      <c r="B50" s="86" t="s">
        <v>99</v>
      </c>
      <c r="C50" s="87"/>
      <c r="D50" s="88"/>
      <c r="E50" s="88"/>
      <c r="F50" s="224"/>
      <c r="H50" s="89"/>
    </row>
    <row r="51" spans="1:6" s="20" customFormat="1" ht="12" customHeight="1">
      <c r="A51" s="21" t="s">
        <v>100</v>
      </c>
      <c r="B51" s="90" t="s">
        <v>101</v>
      </c>
      <c r="C51" s="91">
        <f>+C6+C11+C20+C21+C30+C43+C46+C50</f>
        <v>0</v>
      </c>
      <c r="D51" s="92"/>
      <c r="E51" s="92"/>
      <c r="F51" s="225">
        <f>+F6+F11+F20+F21+F30+F43+F46+F50</f>
        <v>0</v>
      </c>
    </row>
    <row r="52" spans="1:6" s="20" customFormat="1" ht="12" customHeight="1">
      <c r="A52" s="94" t="s">
        <v>102</v>
      </c>
      <c r="B52" s="22" t="s">
        <v>103</v>
      </c>
      <c r="C52" s="35">
        <f>+C53+C59</f>
        <v>0</v>
      </c>
      <c r="D52" s="24"/>
      <c r="E52" s="24"/>
      <c r="F52" s="198">
        <f>+F53+F59</f>
        <v>0</v>
      </c>
    </row>
    <row r="53" spans="1:6" s="20" customFormat="1" ht="12" customHeight="1">
      <c r="A53" s="95" t="s">
        <v>104</v>
      </c>
      <c r="B53" s="68" t="s">
        <v>234</v>
      </c>
      <c r="C53" s="96">
        <f>+C54+C55+C56+C57+C58</f>
        <v>0</v>
      </c>
      <c r="D53" s="70"/>
      <c r="E53" s="70"/>
      <c r="F53" s="222">
        <f>+F54+F55+F56+F57+F58</f>
        <v>0</v>
      </c>
    </row>
    <row r="54" spans="1:6" s="20" customFormat="1" ht="12" customHeight="1">
      <c r="A54" s="97" t="s">
        <v>106</v>
      </c>
      <c r="B54" s="73" t="s">
        <v>107</v>
      </c>
      <c r="C54" s="42"/>
      <c r="D54" s="29"/>
      <c r="E54" s="29"/>
      <c r="F54" s="33"/>
    </row>
    <row r="55" spans="1:6" s="20" customFormat="1" ht="12" customHeight="1">
      <c r="A55" s="97" t="s">
        <v>108</v>
      </c>
      <c r="B55" s="73" t="s">
        <v>109</v>
      </c>
      <c r="C55" s="42"/>
      <c r="D55" s="29"/>
      <c r="E55" s="29"/>
      <c r="F55" s="33"/>
    </row>
    <row r="56" spans="1:6" s="20" customFormat="1" ht="12" customHeight="1">
      <c r="A56" s="97" t="s">
        <v>110</v>
      </c>
      <c r="B56" s="73" t="s">
        <v>111</v>
      </c>
      <c r="C56" s="42"/>
      <c r="D56" s="29"/>
      <c r="E56" s="29"/>
      <c r="F56" s="33"/>
    </row>
    <row r="57" spans="1:6" s="20" customFormat="1" ht="12" customHeight="1">
      <c r="A57" s="97" t="s">
        <v>112</v>
      </c>
      <c r="B57" s="73" t="s">
        <v>113</v>
      </c>
      <c r="C57" s="42"/>
      <c r="D57" s="29"/>
      <c r="E57" s="29"/>
      <c r="F57" s="33"/>
    </row>
    <row r="58" spans="1:6" s="20" customFormat="1" ht="12" customHeight="1">
      <c r="A58" s="97" t="s">
        <v>114</v>
      </c>
      <c r="B58" s="73" t="s">
        <v>245</v>
      </c>
      <c r="C58" s="42"/>
      <c r="D58" s="29"/>
      <c r="E58" s="29"/>
      <c r="F58" s="33"/>
    </row>
    <row r="59" spans="1:6" s="20" customFormat="1" ht="12" customHeight="1">
      <c r="A59" s="98" t="s">
        <v>116</v>
      </c>
      <c r="B59" s="74" t="s">
        <v>236</v>
      </c>
      <c r="C59" s="99">
        <f>+C60+C61+C62+C63+C64</f>
        <v>0</v>
      </c>
      <c r="D59" s="76"/>
      <c r="E59" s="76"/>
      <c r="F59" s="223">
        <f>+F60+F61+F62+F63+F64</f>
        <v>0</v>
      </c>
    </row>
    <row r="60" spans="1:6" s="20" customFormat="1" ht="12" customHeight="1">
      <c r="A60" s="97" t="s">
        <v>118</v>
      </c>
      <c r="B60" s="73" t="s">
        <v>119</v>
      </c>
      <c r="C60" s="42"/>
      <c r="D60" s="29"/>
      <c r="E60" s="29"/>
      <c r="F60" s="33"/>
    </row>
    <row r="61" spans="1:6" s="20" customFormat="1" ht="12" customHeight="1">
      <c r="A61" s="97" t="s">
        <v>120</v>
      </c>
      <c r="B61" s="73" t="s">
        <v>121</v>
      </c>
      <c r="C61" s="42"/>
      <c r="D61" s="29"/>
      <c r="E61" s="29"/>
      <c r="F61" s="33"/>
    </row>
    <row r="62" spans="1:6" s="20" customFormat="1" ht="12" customHeight="1">
      <c r="A62" s="97" t="s">
        <v>122</v>
      </c>
      <c r="B62" s="73" t="s">
        <v>123</v>
      </c>
      <c r="C62" s="42"/>
      <c r="D62" s="29"/>
      <c r="E62" s="29"/>
      <c r="F62" s="33"/>
    </row>
    <row r="63" spans="1:6" s="20" customFormat="1" ht="12" customHeight="1">
      <c r="A63" s="97" t="s">
        <v>124</v>
      </c>
      <c r="B63" s="73" t="s">
        <v>125</v>
      </c>
      <c r="C63" s="42"/>
      <c r="D63" s="29"/>
      <c r="E63" s="29"/>
      <c r="F63" s="33"/>
    </row>
    <row r="64" spans="1:6" s="20" customFormat="1" ht="12" customHeight="1">
      <c r="A64" s="101" t="s">
        <v>126</v>
      </c>
      <c r="B64" s="83" t="s">
        <v>127</v>
      </c>
      <c r="C64" s="102"/>
      <c r="D64" s="103"/>
      <c r="E64" s="103"/>
      <c r="F64" s="226"/>
    </row>
    <row r="65" spans="1:6" s="20" customFormat="1" ht="12" customHeight="1">
      <c r="A65" s="105" t="s">
        <v>128</v>
      </c>
      <c r="B65" s="106" t="s">
        <v>237</v>
      </c>
      <c r="C65" s="35">
        <f>+C51+C52</f>
        <v>0</v>
      </c>
      <c r="D65" s="24"/>
      <c r="E65" s="24"/>
      <c r="F65" s="198">
        <f>+F51+F52</f>
        <v>0</v>
      </c>
    </row>
    <row r="66" spans="1:6" s="20" customFormat="1" ht="13.5" customHeight="1">
      <c r="A66" s="107" t="s">
        <v>130</v>
      </c>
      <c r="B66" s="108" t="s">
        <v>131</v>
      </c>
      <c r="C66" s="53"/>
      <c r="D66" s="54"/>
      <c r="E66" s="54"/>
      <c r="F66" s="207"/>
    </row>
    <row r="67" spans="1:6" s="20" customFormat="1" ht="12" customHeight="1">
      <c r="A67" s="105" t="s">
        <v>132</v>
      </c>
      <c r="B67" s="106" t="s">
        <v>238</v>
      </c>
      <c r="C67" s="109">
        <f>+C65+C66</f>
        <v>0</v>
      </c>
      <c r="D67" s="110"/>
      <c r="E67" s="110"/>
      <c r="F67" s="227">
        <f>+F65+F66</f>
        <v>0</v>
      </c>
    </row>
    <row r="68" spans="1:6" s="20" customFormat="1" ht="12.75" customHeight="1">
      <c r="A68" s="111"/>
      <c r="B68" s="112"/>
      <c r="C68" s="112"/>
      <c r="D68" s="112"/>
      <c r="E68" s="112"/>
      <c r="F68" s="113"/>
    </row>
    <row r="69" spans="1:6" ht="16.5" customHeight="1">
      <c r="A69" s="878" t="s">
        <v>134</v>
      </c>
      <c r="B69" s="878"/>
      <c r="C69" s="878"/>
      <c r="D69" s="878"/>
      <c r="E69" s="878"/>
      <c r="F69" s="878"/>
    </row>
    <row r="70" spans="1:6" s="116" customFormat="1" ht="16.5" customHeight="1">
      <c r="A70" s="880" t="s">
        <v>135</v>
      </c>
      <c r="B70" s="880"/>
      <c r="C70" s="114"/>
      <c r="D70" s="114"/>
      <c r="E70" s="114"/>
      <c r="F70" s="115" t="s">
        <v>2</v>
      </c>
    </row>
    <row r="71" spans="1:6" ht="37.5" customHeight="1">
      <c r="A71" s="6" t="s">
        <v>136</v>
      </c>
      <c r="B71" s="7" t="s">
        <v>137</v>
      </c>
      <c r="C71" s="8" t="s">
        <v>138</v>
      </c>
      <c r="D71" s="7" t="s">
        <v>6</v>
      </c>
      <c r="E71" s="7" t="s">
        <v>248</v>
      </c>
      <c r="F71" s="9" t="s">
        <v>8</v>
      </c>
    </row>
    <row r="72" spans="1:6" s="14" customFormat="1" ht="12" customHeight="1">
      <c r="A72" s="10">
        <v>1</v>
      </c>
      <c r="B72" s="11">
        <v>2</v>
      </c>
      <c r="C72" s="12">
        <v>3</v>
      </c>
      <c r="D72" s="11">
        <v>4</v>
      </c>
      <c r="E72" s="11">
        <v>5</v>
      </c>
      <c r="F72" s="13">
        <v>6</v>
      </c>
    </row>
    <row r="73" spans="1:6" ht="12" customHeight="1">
      <c r="A73" s="15" t="s">
        <v>9</v>
      </c>
      <c r="B73" s="117" t="s">
        <v>139</v>
      </c>
      <c r="C73" s="17">
        <f>+C74+C75+C76+C77+C78</f>
        <v>0</v>
      </c>
      <c r="D73" s="18"/>
      <c r="E73" s="18"/>
      <c r="F73" s="196">
        <f>+F74+F75+F76+F77+F78</f>
        <v>0</v>
      </c>
    </row>
    <row r="74" spans="1:6" ht="12" customHeight="1">
      <c r="A74" s="36" t="s">
        <v>140</v>
      </c>
      <c r="B74" s="37" t="s">
        <v>141</v>
      </c>
      <c r="C74" s="38"/>
      <c r="D74" s="39"/>
      <c r="E74" s="39"/>
      <c r="F74" s="201"/>
    </row>
    <row r="75" spans="1:6" ht="12" customHeight="1">
      <c r="A75" s="26" t="s">
        <v>142</v>
      </c>
      <c r="B75" s="41" t="s">
        <v>143</v>
      </c>
      <c r="C75" s="42"/>
      <c r="D75" s="29"/>
      <c r="E75" s="29"/>
      <c r="F75" s="33"/>
    </row>
    <row r="76" spans="1:6" ht="12" customHeight="1">
      <c r="A76" s="26" t="s">
        <v>144</v>
      </c>
      <c r="B76" s="41" t="s">
        <v>145</v>
      </c>
      <c r="C76" s="63"/>
      <c r="D76" s="64"/>
      <c r="E76" s="64"/>
      <c r="F76" s="210"/>
    </row>
    <row r="77" spans="1:6" ht="12" customHeight="1">
      <c r="A77" s="26" t="s">
        <v>146</v>
      </c>
      <c r="B77" s="118" t="s">
        <v>147</v>
      </c>
      <c r="C77" s="63"/>
      <c r="D77" s="64"/>
      <c r="E77" s="64"/>
      <c r="F77" s="210"/>
    </row>
    <row r="78" spans="1:6" ht="12" customHeight="1">
      <c r="A78" s="26" t="s">
        <v>148</v>
      </c>
      <c r="B78" s="119" t="s">
        <v>149</v>
      </c>
      <c r="C78" s="63"/>
      <c r="D78" s="64"/>
      <c r="E78" s="64"/>
      <c r="F78" s="210"/>
    </row>
    <row r="79" spans="1:6" ht="12" customHeight="1">
      <c r="A79" s="26" t="s">
        <v>150</v>
      </c>
      <c r="B79" s="41" t="s">
        <v>249</v>
      </c>
      <c r="C79" s="63"/>
      <c r="D79" s="64"/>
      <c r="E79" s="64"/>
      <c r="F79" s="210"/>
    </row>
    <row r="80" spans="1:6" ht="12" customHeight="1">
      <c r="A80" s="26" t="s">
        <v>152</v>
      </c>
      <c r="B80" s="120" t="s">
        <v>153</v>
      </c>
      <c r="C80" s="63"/>
      <c r="D80" s="64"/>
      <c r="E80" s="64"/>
      <c r="F80" s="210"/>
    </row>
    <row r="81" spans="1:6" ht="12" customHeight="1">
      <c r="A81" s="26" t="s">
        <v>154</v>
      </c>
      <c r="B81" s="120" t="s">
        <v>155</v>
      </c>
      <c r="C81" s="63"/>
      <c r="D81" s="64"/>
      <c r="E81" s="64"/>
      <c r="F81" s="210"/>
    </row>
    <row r="82" spans="1:6" ht="12" customHeight="1">
      <c r="A82" s="26" t="s">
        <v>156</v>
      </c>
      <c r="B82" s="121" t="s">
        <v>157</v>
      </c>
      <c r="C82" s="63"/>
      <c r="D82" s="64"/>
      <c r="E82" s="64"/>
      <c r="F82" s="210"/>
    </row>
    <row r="83" spans="1:6" ht="12" customHeight="1">
      <c r="A83" s="44" t="s">
        <v>158</v>
      </c>
      <c r="B83" s="122" t="s">
        <v>159</v>
      </c>
      <c r="C83" s="63"/>
      <c r="D83" s="64"/>
      <c r="E83" s="64"/>
      <c r="F83" s="210"/>
    </row>
    <row r="84" spans="1:6" ht="12" customHeight="1">
      <c r="A84" s="26" t="s">
        <v>160</v>
      </c>
      <c r="B84" s="122" t="s">
        <v>161</v>
      </c>
      <c r="C84" s="63"/>
      <c r="D84" s="64"/>
      <c r="E84" s="64"/>
      <c r="F84" s="210"/>
    </row>
    <row r="85" spans="1:6" ht="12" customHeight="1">
      <c r="A85" s="123" t="s">
        <v>162</v>
      </c>
      <c r="B85" s="124" t="s">
        <v>163</v>
      </c>
      <c r="C85" s="102"/>
      <c r="D85" s="103"/>
      <c r="E85" s="103"/>
      <c r="F85" s="226"/>
    </row>
    <row r="86" spans="1:6" ht="12" customHeight="1">
      <c r="A86" s="21" t="s">
        <v>11</v>
      </c>
      <c r="B86" s="125" t="s">
        <v>164</v>
      </c>
      <c r="C86" s="35">
        <f>+C87+C88+C89</f>
        <v>0</v>
      </c>
      <c r="D86" s="24"/>
      <c r="E86" s="24"/>
      <c r="F86" s="198">
        <f>+F87+F88+F89</f>
        <v>0</v>
      </c>
    </row>
    <row r="87" spans="1:6" ht="12" customHeight="1">
      <c r="A87" s="57" t="s">
        <v>13</v>
      </c>
      <c r="B87" s="41" t="s">
        <v>165</v>
      </c>
      <c r="C87" s="59"/>
      <c r="D87" s="60"/>
      <c r="E87" s="60"/>
      <c r="F87" s="32"/>
    </row>
    <row r="88" spans="1:6" ht="12" customHeight="1">
      <c r="A88" s="57" t="s">
        <v>15</v>
      </c>
      <c r="B88" s="65" t="s">
        <v>166</v>
      </c>
      <c r="C88" s="42"/>
      <c r="D88" s="29"/>
      <c r="E88" s="29"/>
      <c r="F88" s="33"/>
    </row>
    <row r="89" spans="1:6" ht="12" customHeight="1">
      <c r="A89" s="57" t="s">
        <v>17</v>
      </c>
      <c r="B89" s="73" t="s">
        <v>167</v>
      </c>
      <c r="C89" s="28"/>
      <c r="D89" s="29"/>
      <c r="E89" s="29"/>
      <c r="F89" s="33"/>
    </row>
    <row r="90" spans="1:6" ht="12" customHeight="1">
      <c r="A90" s="57" t="s">
        <v>19</v>
      </c>
      <c r="B90" s="73" t="s">
        <v>168</v>
      </c>
      <c r="C90" s="28"/>
      <c r="D90" s="29"/>
      <c r="E90" s="29"/>
      <c r="F90" s="33"/>
    </row>
    <row r="91" spans="1:6" ht="12" customHeight="1">
      <c r="A91" s="57" t="s">
        <v>169</v>
      </c>
      <c r="B91" s="73" t="s">
        <v>170</v>
      </c>
      <c r="C91" s="28"/>
      <c r="D91" s="29"/>
      <c r="E91" s="29"/>
      <c r="F91" s="33"/>
    </row>
    <row r="92" spans="1:6" ht="15.75">
      <c r="A92" s="57" t="s">
        <v>171</v>
      </c>
      <c r="B92" s="73" t="s">
        <v>172</v>
      </c>
      <c r="C92" s="28"/>
      <c r="D92" s="29"/>
      <c r="E92" s="29"/>
      <c r="F92" s="33"/>
    </row>
    <row r="93" spans="1:6" ht="12" customHeight="1">
      <c r="A93" s="57" t="s">
        <v>173</v>
      </c>
      <c r="B93" s="126" t="s">
        <v>174</v>
      </c>
      <c r="C93" s="28"/>
      <c r="D93" s="29"/>
      <c r="E93" s="29"/>
      <c r="F93" s="33"/>
    </row>
    <row r="94" spans="1:6" ht="12" customHeight="1">
      <c r="A94" s="57" t="s">
        <v>175</v>
      </c>
      <c r="B94" s="126" t="s">
        <v>176</v>
      </c>
      <c r="C94" s="28"/>
      <c r="D94" s="29"/>
      <c r="E94" s="29"/>
      <c r="F94" s="33"/>
    </row>
    <row r="95" spans="1:6" ht="12" customHeight="1">
      <c r="A95" s="57" t="s">
        <v>177</v>
      </c>
      <c r="B95" s="126" t="s">
        <v>178</v>
      </c>
      <c r="C95" s="28"/>
      <c r="D95" s="29"/>
      <c r="E95" s="29"/>
      <c r="F95" s="33"/>
    </row>
    <row r="96" spans="1:6" ht="24" customHeight="1">
      <c r="A96" s="44" t="s">
        <v>179</v>
      </c>
      <c r="B96" s="127" t="s">
        <v>180</v>
      </c>
      <c r="C96" s="80"/>
      <c r="D96" s="64"/>
      <c r="E96" s="64"/>
      <c r="F96" s="210"/>
    </row>
    <row r="97" spans="1:6" ht="12" customHeight="1">
      <c r="A97" s="21" t="s">
        <v>21</v>
      </c>
      <c r="B97" s="16" t="s">
        <v>181</v>
      </c>
      <c r="C97" s="35">
        <f>+C98+C99</f>
        <v>0</v>
      </c>
      <c r="D97" s="24"/>
      <c r="E97" s="24"/>
      <c r="F97" s="198">
        <f>+F98+F99</f>
        <v>0</v>
      </c>
    </row>
    <row r="98" spans="1:6" ht="12" customHeight="1">
      <c r="A98" s="57" t="s">
        <v>23</v>
      </c>
      <c r="B98" s="58" t="s">
        <v>182</v>
      </c>
      <c r="C98" s="59"/>
      <c r="D98" s="60"/>
      <c r="E98" s="60"/>
      <c r="F98" s="32"/>
    </row>
    <row r="99" spans="1:6" ht="12" customHeight="1">
      <c r="A99" s="62" t="s">
        <v>25</v>
      </c>
      <c r="B99" s="65" t="s">
        <v>183</v>
      </c>
      <c r="C99" s="63"/>
      <c r="D99" s="64"/>
      <c r="E99" s="64"/>
      <c r="F99" s="210"/>
    </row>
    <row r="100" spans="1:6" s="129" customFormat="1" ht="12" customHeight="1">
      <c r="A100" s="94" t="s">
        <v>184</v>
      </c>
      <c r="B100" s="22" t="s">
        <v>185</v>
      </c>
      <c r="C100" s="128"/>
      <c r="D100" s="88"/>
      <c r="E100" s="88"/>
      <c r="F100" s="224"/>
    </row>
    <row r="101" spans="1:6" ht="12" customHeight="1">
      <c r="A101" s="130" t="s">
        <v>43</v>
      </c>
      <c r="B101" s="131" t="s">
        <v>186</v>
      </c>
      <c r="C101" s="17">
        <f>+C73+C86+C97+C100</f>
        <v>0</v>
      </c>
      <c r="D101" s="18"/>
      <c r="E101" s="18"/>
      <c r="F101" s="196">
        <f>+F73+F86+F97+F100</f>
        <v>0</v>
      </c>
    </row>
    <row r="102" spans="1:6" ht="12" customHeight="1">
      <c r="A102" s="94" t="s">
        <v>61</v>
      </c>
      <c r="B102" s="22" t="s">
        <v>187</v>
      </c>
      <c r="C102" s="35">
        <f>+C103+C111</f>
        <v>0</v>
      </c>
      <c r="D102" s="24"/>
      <c r="E102" s="24"/>
      <c r="F102" s="198">
        <f>+F103+F111</f>
        <v>0</v>
      </c>
    </row>
    <row r="103" spans="1:6" ht="12" customHeight="1">
      <c r="A103" s="220" t="s">
        <v>63</v>
      </c>
      <c r="B103" s="133" t="s">
        <v>240</v>
      </c>
      <c r="C103" s="35">
        <f>+C104+C105+C106+C107+C108+C109+C110</f>
        <v>0</v>
      </c>
      <c r="D103" s="24"/>
      <c r="E103" s="24"/>
      <c r="F103" s="198">
        <f>+F104+F105+F106+F107+F108+F109+F110</f>
        <v>0</v>
      </c>
    </row>
    <row r="104" spans="1:6" ht="12" customHeight="1">
      <c r="A104" s="137" t="s">
        <v>65</v>
      </c>
      <c r="B104" s="31" t="s">
        <v>189</v>
      </c>
      <c r="C104" s="138"/>
      <c r="D104" s="139"/>
      <c r="E104" s="139"/>
      <c r="F104" s="228"/>
    </row>
    <row r="105" spans="1:6" ht="12" customHeight="1">
      <c r="A105" s="97" t="s">
        <v>67</v>
      </c>
      <c r="B105" s="73" t="s">
        <v>190</v>
      </c>
      <c r="C105" s="141"/>
      <c r="D105" s="142"/>
      <c r="E105" s="142"/>
      <c r="F105" s="229"/>
    </row>
    <row r="106" spans="1:6" ht="12" customHeight="1">
      <c r="A106" s="97" t="s">
        <v>69</v>
      </c>
      <c r="B106" s="73" t="s">
        <v>191</v>
      </c>
      <c r="C106" s="141"/>
      <c r="D106" s="142"/>
      <c r="E106" s="142"/>
      <c r="F106" s="229"/>
    </row>
    <row r="107" spans="1:6" ht="12" customHeight="1">
      <c r="A107" s="97" t="s">
        <v>71</v>
      </c>
      <c r="B107" s="73" t="s">
        <v>192</v>
      </c>
      <c r="C107" s="141"/>
      <c r="D107" s="142"/>
      <c r="E107" s="142"/>
      <c r="F107" s="229"/>
    </row>
    <row r="108" spans="1:6" ht="12" customHeight="1">
      <c r="A108" s="97" t="s">
        <v>73</v>
      </c>
      <c r="B108" s="73" t="s">
        <v>193</v>
      </c>
      <c r="C108" s="141"/>
      <c r="D108" s="142"/>
      <c r="E108" s="142"/>
      <c r="F108" s="229"/>
    </row>
    <row r="109" spans="1:6" ht="12" customHeight="1">
      <c r="A109" s="97" t="s">
        <v>194</v>
      </c>
      <c r="B109" s="73" t="s">
        <v>247</v>
      </c>
      <c r="C109" s="141"/>
      <c r="D109" s="142"/>
      <c r="E109" s="142"/>
      <c r="F109" s="229"/>
    </row>
    <row r="110" spans="1:6" ht="12" customHeight="1">
      <c r="A110" s="146" t="s">
        <v>196</v>
      </c>
      <c r="B110" s="147" t="s">
        <v>197</v>
      </c>
      <c r="C110" s="148"/>
      <c r="D110" s="149"/>
      <c r="E110" s="149"/>
      <c r="F110" s="230"/>
    </row>
    <row r="111" spans="1:6" ht="12" customHeight="1">
      <c r="A111" s="220" t="s">
        <v>75</v>
      </c>
      <c r="B111" s="133" t="s">
        <v>241</v>
      </c>
      <c r="C111" s="35">
        <f>+C112+C113+C114+C115+C116+C117+C118+C119</f>
        <v>0</v>
      </c>
      <c r="D111" s="24"/>
      <c r="E111" s="24"/>
      <c r="F111" s="198">
        <f>+F112+F113+F114+F115+F116+F117+F118+F119</f>
        <v>0</v>
      </c>
    </row>
    <row r="112" spans="1:6" ht="12" customHeight="1">
      <c r="A112" s="137" t="s">
        <v>77</v>
      </c>
      <c r="B112" s="31" t="s">
        <v>189</v>
      </c>
      <c r="C112" s="138"/>
      <c r="D112" s="139"/>
      <c r="E112" s="139"/>
      <c r="F112" s="228"/>
    </row>
    <row r="113" spans="1:6" ht="12" customHeight="1">
      <c r="A113" s="97" t="s">
        <v>78</v>
      </c>
      <c r="B113" s="73" t="s">
        <v>199</v>
      </c>
      <c r="C113" s="141"/>
      <c r="D113" s="142"/>
      <c r="E113" s="142"/>
      <c r="F113" s="229"/>
    </row>
    <row r="114" spans="1:6" ht="12" customHeight="1">
      <c r="A114" s="97" t="s">
        <v>80</v>
      </c>
      <c r="B114" s="73" t="s">
        <v>191</v>
      </c>
      <c r="C114" s="141"/>
      <c r="D114" s="142"/>
      <c r="E114" s="142"/>
      <c r="F114" s="229"/>
    </row>
    <row r="115" spans="1:6" ht="12" customHeight="1">
      <c r="A115" s="97" t="s">
        <v>81</v>
      </c>
      <c r="B115" s="73" t="s">
        <v>192</v>
      </c>
      <c r="C115" s="141"/>
      <c r="D115" s="142"/>
      <c r="E115" s="142"/>
      <c r="F115" s="229"/>
    </row>
    <row r="116" spans="1:6" ht="12" customHeight="1">
      <c r="A116" s="97" t="s">
        <v>82</v>
      </c>
      <c r="B116" s="73" t="s">
        <v>193</v>
      </c>
      <c r="C116" s="141"/>
      <c r="D116" s="142"/>
      <c r="E116" s="142"/>
      <c r="F116" s="229"/>
    </row>
    <row r="117" spans="1:6" ht="12" customHeight="1">
      <c r="A117" s="97" t="s">
        <v>200</v>
      </c>
      <c r="B117" s="73" t="s">
        <v>201</v>
      </c>
      <c r="C117" s="141"/>
      <c r="D117" s="142"/>
      <c r="E117" s="142"/>
      <c r="F117" s="229"/>
    </row>
    <row r="118" spans="1:6" ht="12" customHeight="1">
      <c r="A118" s="97" t="s">
        <v>202</v>
      </c>
      <c r="B118" s="73" t="s">
        <v>197</v>
      </c>
      <c r="C118" s="141"/>
      <c r="D118" s="142"/>
      <c r="E118" s="142"/>
      <c r="F118" s="229"/>
    </row>
    <row r="119" spans="1:6" ht="12" customHeight="1">
      <c r="A119" s="146" t="s">
        <v>203</v>
      </c>
      <c r="B119" s="147" t="s">
        <v>204</v>
      </c>
      <c r="C119" s="148"/>
      <c r="D119" s="149"/>
      <c r="E119" s="149"/>
      <c r="F119" s="230"/>
    </row>
    <row r="120" spans="1:6" ht="12" customHeight="1">
      <c r="A120" s="94" t="s">
        <v>205</v>
      </c>
      <c r="B120" s="106" t="s">
        <v>206</v>
      </c>
      <c r="C120" s="151">
        <f>+C101+C102</f>
        <v>0</v>
      </c>
      <c r="D120" s="152"/>
      <c r="E120" s="152"/>
      <c r="F120" s="231">
        <f>+F101+F102</f>
        <v>0</v>
      </c>
    </row>
    <row r="121" spans="1:12" ht="15" customHeight="1">
      <c r="A121" s="94" t="s">
        <v>90</v>
      </c>
      <c r="B121" s="106" t="s">
        <v>207</v>
      </c>
      <c r="C121" s="154"/>
      <c r="D121" s="155"/>
      <c r="E121" s="155"/>
      <c r="F121" s="232"/>
      <c r="I121" s="89"/>
      <c r="J121" s="156"/>
      <c r="K121" s="156"/>
      <c r="L121" s="156"/>
    </row>
    <row r="122" spans="1:6" s="20" customFormat="1" ht="12.75" customHeight="1">
      <c r="A122" s="157" t="s">
        <v>208</v>
      </c>
      <c r="B122" s="108" t="s">
        <v>209</v>
      </c>
      <c r="C122" s="35">
        <f>+C120+C121</f>
        <v>0</v>
      </c>
      <c r="D122" s="24"/>
      <c r="E122" s="24"/>
      <c r="F122" s="198">
        <f>+F120+F121</f>
        <v>0</v>
      </c>
    </row>
    <row r="123" spans="1:6" ht="7.5" customHeight="1">
      <c r="A123" s="158"/>
      <c r="B123" s="158"/>
      <c r="C123" s="158"/>
      <c r="D123" s="158"/>
      <c r="E123" s="158"/>
      <c r="F123" s="159"/>
    </row>
    <row r="124" spans="1:6" ht="15.75">
      <c r="A124" s="881" t="s">
        <v>210</v>
      </c>
      <c r="B124" s="881"/>
      <c r="C124" s="881"/>
      <c r="D124" s="881"/>
      <c r="E124" s="881"/>
      <c r="F124" s="881"/>
    </row>
    <row r="125" spans="1:6" ht="15" customHeight="1">
      <c r="A125" s="879" t="s">
        <v>211</v>
      </c>
      <c r="B125" s="879"/>
      <c r="C125" s="4"/>
      <c r="D125" s="4"/>
      <c r="E125" s="4"/>
      <c r="F125" s="5" t="s">
        <v>2</v>
      </c>
    </row>
    <row r="126" spans="1:7" ht="13.5" customHeight="1">
      <c r="A126" s="21">
        <v>1</v>
      </c>
      <c r="B126" s="125" t="s">
        <v>212</v>
      </c>
      <c r="C126" s="233"/>
      <c r="D126" s="233"/>
      <c r="E126" s="233"/>
      <c r="F126" s="35">
        <f>+F51-F101</f>
        <v>0</v>
      </c>
      <c r="G126" s="160"/>
    </row>
    <row r="127" ht="7.5" customHeight="1"/>
  </sheetData>
  <sheetProtection selectLockedCells="1" selectUnlockedCells="1"/>
  <mergeCells count="6">
    <mergeCell ref="A1:F1"/>
    <mergeCell ref="A2:B2"/>
    <mergeCell ref="A69:F69"/>
    <mergeCell ref="A70:B70"/>
    <mergeCell ref="A124:F124"/>
    <mergeCell ref="A125:B125"/>
  </mergeCells>
  <printOptions horizontalCentered="1"/>
  <pageMargins left="0.7875" right="0.7875" top="1.4569444444444444" bottom="0.8659722222222223" header="0.7875" footer="0.5118055555555555"/>
  <pageSetup horizontalDpi="600" verticalDpi="600" orientation="portrait" paperSize="9" scale="71" r:id="rId1"/>
  <headerFooter alignWithMargins="0">
    <oddHeader>&amp;C&amp;"Times New Roman CE,Félkövér"&amp;12
Csomád Község Önkormányzata
2013. ÉVI KÖLTSÉGVETÉS
ÁLLAMI (ÁLLAMIGAZGATÁSI) FELADATOK MÉRLEGE&amp;R&amp;"Times New Roman CE,Félkövér dőlt"&amp;11 1.4. melléklet a 4/2014. (IV.18.)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view="pageLayout" zoomScaleSheetLayoutView="100" workbookViewId="0" topLeftCell="C1">
      <selection activeCell="G13" sqref="G13"/>
    </sheetView>
  </sheetViews>
  <sheetFormatPr defaultColWidth="9.00390625" defaultRowHeight="12.75"/>
  <cols>
    <col min="1" max="1" width="6.875" style="234" customWidth="1"/>
    <col min="2" max="2" width="38.875" style="235" customWidth="1"/>
    <col min="3" max="5" width="10.625" style="234" customWidth="1"/>
    <col min="6" max="6" width="9.375" style="234" customWidth="1"/>
    <col min="7" max="7" width="36.875" style="234" customWidth="1"/>
    <col min="8" max="10" width="10.625" style="234" customWidth="1"/>
    <col min="11" max="11" width="7.875" style="234" customWidth="1"/>
    <col min="12" max="12" width="4.875" style="234" customWidth="1"/>
    <col min="13" max="16384" width="9.375" style="234" customWidth="1"/>
  </cols>
  <sheetData>
    <row r="1" spans="2:12" ht="39.75" customHeight="1">
      <c r="B1" s="882" t="s">
        <v>250</v>
      </c>
      <c r="C1" s="882"/>
      <c r="D1" s="882"/>
      <c r="E1" s="882"/>
      <c r="F1" s="882"/>
      <c r="G1" s="882"/>
      <c r="H1" s="882"/>
      <c r="I1" s="882"/>
      <c r="J1" s="882"/>
      <c r="K1" s="882"/>
      <c r="L1" s="883" t="s">
        <v>1152</v>
      </c>
    </row>
    <row r="2" spans="11:12" ht="13.5">
      <c r="K2" s="236" t="s">
        <v>251</v>
      </c>
      <c r="L2" s="883"/>
    </row>
    <row r="3" spans="1:12" ht="18" customHeight="1">
      <c r="A3" s="884" t="s">
        <v>3</v>
      </c>
      <c r="B3" s="885" t="s">
        <v>252</v>
      </c>
      <c r="C3" s="885"/>
      <c r="D3" s="885"/>
      <c r="E3" s="885"/>
      <c r="F3" s="885"/>
      <c r="G3" s="884" t="s">
        <v>253</v>
      </c>
      <c r="H3" s="884"/>
      <c r="I3" s="884"/>
      <c r="J3" s="884"/>
      <c r="K3" s="884"/>
      <c r="L3" s="883"/>
    </row>
    <row r="4" spans="1:12" s="242" customFormat="1" ht="35.25" customHeight="1">
      <c r="A4" s="884"/>
      <c r="B4" s="237" t="s">
        <v>254</v>
      </c>
      <c r="C4" s="238" t="s">
        <v>255</v>
      </c>
      <c r="D4" s="238" t="s">
        <v>6</v>
      </c>
      <c r="E4" s="238" t="s">
        <v>7</v>
      </c>
      <c r="F4" s="239" t="s">
        <v>8</v>
      </c>
      <c r="G4" s="237" t="s">
        <v>254</v>
      </c>
      <c r="H4" s="240" t="s">
        <v>255</v>
      </c>
      <c r="I4" s="238" t="s">
        <v>6</v>
      </c>
      <c r="J4" s="239" t="s">
        <v>256</v>
      </c>
      <c r="K4" s="241" t="s">
        <v>8</v>
      </c>
      <c r="L4" s="883"/>
    </row>
    <row r="5" spans="1:12" s="249" customFormat="1" ht="12" customHeight="1">
      <c r="A5" s="243">
        <v>1</v>
      </c>
      <c r="B5" s="244">
        <v>2</v>
      </c>
      <c r="C5" s="245" t="s">
        <v>21</v>
      </c>
      <c r="D5" s="245">
        <v>4</v>
      </c>
      <c r="E5" s="245">
        <v>5</v>
      </c>
      <c r="F5" s="246">
        <v>6</v>
      </c>
      <c r="G5" s="244">
        <v>7</v>
      </c>
      <c r="H5" s="247">
        <v>8</v>
      </c>
      <c r="I5" s="245">
        <v>9</v>
      </c>
      <c r="J5" s="245">
        <v>10</v>
      </c>
      <c r="K5" s="248">
        <v>11</v>
      </c>
      <c r="L5" s="883"/>
    </row>
    <row r="6" spans="1:12" ht="12.75" customHeight="1">
      <c r="A6" s="250" t="s">
        <v>9</v>
      </c>
      <c r="B6" s="251" t="s">
        <v>257</v>
      </c>
      <c r="C6" s="252">
        <v>5000</v>
      </c>
      <c r="D6" s="252">
        <v>5000</v>
      </c>
      <c r="E6" s="252">
        <v>5165</v>
      </c>
      <c r="F6" s="253">
        <f>E6/D6*100</f>
        <v>103.3</v>
      </c>
      <c r="G6" s="251" t="s">
        <v>258</v>
      </c>
      <c r="H6" s="254">
        <v>74508</v>
      </c>
      <c r="I6" s="252">
        <v>68056</v>
      </c>
      <c r="J6" s="252">
        <v>63515</v>
      </c>
      <c r="K6" s="255">
        <f>J6/I6*100</f>
        <v>93.32755377924062</v>
      </c>
      <c r="L6" s="883"/>
    </row>
    <row r="7" spans="1:12" ht="12.75" customHeight="1">
      <c r="A7" s="256" t="s">
        <v>11</v>
      </c>
      <c r="B7" s="257" t="s">
        <v>259</v>
      </c>
      <c r="C7" s="258">
        <v>44868</v>
      </c>
      <c r="D7" s="258">
        <v>56968</v>
      </c>
      <c r="E7" s="258">
        <v>68371</v>
      </c>
      <c r="F7" s="259">
        <f>E7/D7*100</f>
        <v>120.016500491504</v>
      </c>
      <c r="G7" s="257" t="s">
        <v>260</v>
      </c>
      <c r="H7" s="260">
        <v>18633</v>
      </c>
      <c r="I7" s="258">
        <v>17188</v>
      </c>
      <c r="J7" s="258">
        <v>16277</v>
      </c>
      <c r="K7" s="261">
        <f>J7/I7*100</f>
        <v>94.6997905515476</v>
      </c>
      <c r="L7" s="883"/>
    </row>
    <row r="8" spans="1:12" ht="12.75" customHeight="1">
      <c r="A8" s="256" t="s">
        <v>21</v>
      </c>
      <c r="B8" s="257" t="s">
        <v>261</v>
      </c>
      <c r="C8" s="258">
        <v>130000</v>
      </c>
      <c r="D8" s="258">
        <v>130000</v>
      </c>
      <c r="E8" s="258">
        <v>142394</v>
      </c>
      <c r="F8" s="259">
        <f>E8/D8*100</f>
        <v>109.53384615384616</v>
      </c>
      <c r="G8" s="257" t="s">
        <v>262</v>
      </c>
      <c r="H8" s="260">
        <v>86464</v>
      </c>
      <c r="I8" s="258">
        <v>107149</v>
      </c>
      <c r="J8" s="258">
        <v>94528</v>
      </c>
      <c r="K8" s="261">
        <f>J8/I8*100</f>
        <v>88.2210753250147</v>
      </c>
      <c r="L8" s="883"/>
    </row>
    <row r="9" spans="1:12" ht="12.75" customHeight="1">
      <c r="A9" s="256" t="s">
        <v>184</v>
      </c>
      <c r="B9" s="262" t="s">
        <v>263</v>
      </c>
      <c r="C9" s="258">
        <v>64867</v>
      </c>
      <c r="D9" s="258">
        <v>76644</v>
      </c>
      <c r="E9" s="258">
        <v>76644</v>
      </c>
      <c r="F9" s="259">
        <f>E9/D9*100</f>
        <v>100</v>
      </c>
      <c r="G9" s="257" t="s">
        <v>147</v>
      </c>
      <c r="H9" s="260">
        <v>7748</v>
      </c>
      <c r="I9" s="258">
        <v>10250</v>
      </c>
      <c r="J9" s="258">
        <v>7398</v>
      </c>
      <c r="K9" s="261">
        <f>J9/I9*100</f>
        <v>72.17560975609756</v>
      </c>
      <c r="L9" s="883"/>
    </row>
    <row r="10" spans="1:12" ht="12.75" customHeight="1">
      <c r="A10" s="256" t="s">
        <v>43</v>
      </c>
      <c r="B10" s="257" t="s">
        <v>264</v>
      </c>
      <c r="C10" s="258">
        <v>4400</v>
      </c>
      <c r="D10" s="258">
        <v>5620</v>
      </c>
      <c r="E10" s="258">
        <v>7024</v>
      </c>
      <c r="F10" s="259">
        <f>E10/D10*100</f>
        <v>124.98220640569396</v>
      </c>
      <c r="G10" s="257" t="s">
        <v>149</v>
      </c>
      <c r="H10" s="260">
        <v>16030</v>
      </c>
      <c r="I10" s="258">
        <v>35134</v>
      </c>
      <c r="J10" s="258">
        <v>33237</v>
      </c>
      <c r="K10" s="261">
        <f>J10/I10*100</f>
        <v>94.60067171400922</v>
      </c>
      <c r="L10" s="883"/>
    </row>
    <row r="11" spans="1:12" ht="12.75" customHeight="1">
      <c r="A11" s="256" t="s">
        <v>61</v>
      </c>
      <c r="B11" s="257" t="s">
        <v>265</v>
      </c>
      <c r="C11" s="260"/>
      <c r="D11" s="260"/>
      <c r="E11" s="258"/>
      <c r="F11" s="259"/>
      <c r="G11" s="257" t="s">
        <v>266</v>
      </c>
      <c r="H11" s="260">
        <v>77998</v>
      </c>
      <c r="I11" s="258">
        <v>50063</v>
      </c>
      <c r="J11" s="258"/>
      <c r="K11" s="261"/>
      <c r="L11" s="883"/>
    </row>
    <row r="12" spans="1:12" ht="20.25" customHeight="1">
      <c r="A12" s="256" t="s">
        <v>205</v>
      </c>
      <c r="B12" s="257" t="s">
        <v>267</v>
      </c>
      <c r="C12" s="258"/>
      <c r="D12" s="258">
        <v>200</v>
      </c>
      <c r="E12" s="258">
        <v>200</v>
      </c>
      <c r="F12" s="259">
        <f>E12/D12*100</f>
        <v>100</v>
      </c>
      <c r="G12" s="257" t="s">
        <v>268</v>
      </c>
      <c r="H12" s="260"/>
      <c r="I12" s="258"/>
      <c r="J12" s="258"/>
      <c r="K12" s="261"/>
      <c r="L12" s="883"/>
    </row>
    <row r="13" spans="1:12" ht="12.75" customHeight="1">
      <c r="A13" s="256" t="s">
        <v>90</v>
      </c>
      <c r="B13" s="257" t="s">
        <v>269</v>
      </c>
      <c r="C13" s="258"/>
      <c r="D13" s="258"/>
      <c r="E13" s="258"/>
      <c r="F13" s="259"/>
      <c r="G13" s="263"/>
      <c r="H13" s="260"/>
      <c r="I13" s="258"/>
      <c r="J13" s="258"/>
      <c r="K13" s="261"/>
      <c r="L13" s="883"/>
    </row>
    <row r="14" spans="1:12" ht="12.75" customHeight="1">
      <c r="A14" s="256" t="s">
        <v>208</v>
      </c>
      <c r="B14" s="264" t="s">
        <v>270</v>
      </c>
      <c r="C14" s="260"/>
      <c r="D14" s="260"/>
      <c r="E14" s="258"/>
      <c r="F14" s="259"/>
      <c r="G14" s="263"/>
      <c r="H14" s="260"/>
      <c r="I14" s="258"/>
      <c r="J14" s="258"/>
      <c r="K14" s="261"/>
      <c r="L14" s="883"/>
    </row>
    <row r="15" spans="1:12" ht="12" customHeight="1">
      <c r="A15" s="256" t="s">
        <v>100</v>
      </c>
      <c r="B15" s="263"/>
      <c r="C15" s="258"/>
      <c r="D15" s="258"/>
      <c r="E15" s="258"/>
      <c r="F15" s="259"/>
      <c r="G15" s="263"/>
      <c r="H15" s="260"/>
      <c r="I15" s="258"/>
      <c r="J15" s="258"/>
      <c r="K15" s="261"/>
      <c r="L15" s="883"/>
    </row>
    <row r="16" spans="1:12" ht="12" customHeight="1">
      <c r="A16" s="256" t="s">
        <v>102</v>
      </c>
      <c r="B16" s="263"/>
      <c r="C16" s="258"/>
      <c r="D16" s="258"/>
      <c r="E16" s="258"/>
      <c r="F16" s="259"/>
      <c r="G16" s="263"/>
      <c r="H16" s="260"/>
      <c r="I16" s="258"/>
      <c r="J16" s="258"/>
      <c r="K16" s="261"/>
      <c r="L16" s="883"/>
    </row>
    <row r="17" spans="1:12" ht="12" customHeight="1">
      <c r="A17" s="256" t="s">
        <v>128</v>
      </c>
      <c r="B17" s="265"/>
      <c r="C17" s="266"/>
      <c r="D17" s="266"/>
      <c r="E17" s="266"/>
      <c r="F17" s="267"/>
      <c r="G17" s="263"/>
      <c r="H17" s="268"/>
      <c r="I17" s="266"/>
      <c r="J17" s="266"/>
      <c r="K17" s="269"/>
      <c r="L17" s="883"/>
    </row>
    <row r="18" spans="1:12" ht="22.5" customHeight="1">
      <c r="A18" s="270" t="s">
        <v>130</v>
      </c>
      <c r="B18" s="271" t="s">
        <v>271</v>
      </c>
      <c r="C18" s="272">
        <f>+C6+C7+C8+C9+C10+C12+C13+C14+C15+C16+C17</f>
        <v>249135</v>
      </c>
      <c r="D18" s="272">
        <f>+D6+D7+D8+D9+D10+D12+D13+D14+D15+D16+D17</f>
        <v>274432</v>
      </c>
      <c r="E18" s="272">
        <f>+E6+E7+E8+E9+E10+E12+E13+E14+E15+E16+E17</f>
        <v>299798</v>
      </c>
      <c r="F18" s="273">
        <f>E18/D18*100</f>
        <v>109.2430911847015</v>
      </c>
      <c r="G18" s="271" t="s">
        <v>272</v>
      </c>
      <c r="H18" s="274">
        <f>SUM(H6:H17)</f>
        <v>281381</v>
      </c>
      <c r="I18" s="272">
        <f>SUM(I6:I17)</f>
        <v>287840</v>
      </c>
      <c r="J18" s="272">
        <f>SUM(J6:J17)</f>
        <v>214955</v>
      </c>
      <c r="K18" s="275">
        <f>J18/I18*100</f>
        <v>74.67864091161756</v>
      </c>
      <c r="L18" s="883"/>
    </row>
    <row r="19" spans="1:12" ht="12.75" customHeight="1">
      <c r="A19" s="276" t="s">
        <v>132</v>
      </c>
      <c r="B19" s="277" t="s">
        <v>273</v>
      </c>
      <c r="C19" s="278">
        <f>+C20+C21+C22+C23</f>
        <v>106884</v>
      </c>
      <c r="D19" s="278">
        <f>+D20+D21+D22+D23</f>
        <v>79751</v>
      </c>
      <c r="E19" s="278">
        <f>+E20+E21+E22+E23</f>
        <v>63041</v>
      </c>
      <c r="F19" s="279">
        <f>E19/D19*100</f>
        <v>79.04728467354641</v>
      </c>
      <c r="G19" s="257" t="s">
        <v>274</v>
      </c>
      <c r="H19" s="280"/>
      <c r="I19" s="281"/>
      <c r="J19" s="281"/>
      <c r="K19" s="282"/>
      <c r="L19" s="883"/>
    </row>
    <row r="20" spans="1:12" ht="12.75" customHeight="1">
      <c r="A20" s="256" t="s">
        <v>275</v>
      </c>
      <c r="B20" s="257" t="s">
        <v>107</v>
      </c>
      <c r="C20" s="258">
        <v>32246</v>
      </c>
      <c r="D20" s="258">
        <v>13408</v>
      </c>
      <c r="E20" s="258"/>
      <c r="F20" s="259"/>
      <c r="G20" s="257" t="s">
        <v>276</v>
      </c>
      <c r="H20" s="260"/>
      <c r="I20" s="258"/>
      <c r="J20" s="258"/>
      <c r="K20" s="261"/>
      <c r="L20" s="883"/>
    </row>
    <row r="21" spans="1:12" ht="12.75" customHeight="1">
      <c r="A21" s="256" t="s">
        <v>277</v>
      </c>
      <c r="B21" s="257" t="s">
        <v>109</v>
      </c>
      <c r="C21" s="258"/>
      <c r="D21" s="258"/>
      <c r="E21" s="258"/>
      <c r="F21" s="259"/>
      <c r="G21" s="257" t="s">
        <v>278</v>
      </c>
      <c r="H21" s="260"/>
      <c r="I21" s="258"/>
      <c r="J21" s="258"/>
      <c r="K21" s="261"/>
      <c r="L21" s="883"/>
    </row>
    <row r="22" spans="1:12" ht="12.75" customHeight="1">
      <c r="A22" s="256" t="s">
        <v>279</v>
      </c>
      <c r="B22" s="257" t="s">
        <v>280</v>
      </c>
      <c r="C22" s="258"/>
      <c r="D22" s="258"/>
      <c r="E22" s="258"/>
      <c r="F22" s="259"/>
      <c r="G22" s="257" t="s">
        <v>281</v>
      </c>
      <c r="H22" s="260"/>
      <c r="I22" s="258"/>
      <c r="J22" s="258"/>
      <c r="K22" s="261"/>
      <c r="L22" s="883"/>
    </row>
    <row r="23" spans="1:12" ht="12.75" customHeight="1">
      <c r="A23" s="256" t="s">
        <v>282</v>
      </c>
      <c r="B23" s="257" t="s">
        <v>283</v>
      </c>
      <c r="C23" s="258">
        <v>74638</v>
      </c>
      <c r="D23" s="258">
        <v>66343</v>
      </c>
      <c r="E23" s="258">
        <v>63041</v>
      </c>
      <c r="F23" s="283">
        <f>E23/D23*100</f>
        <v>95.02283586813982</v>
      </c>
      <c r="G23" s="277" t="s">
        <v>284</v>
      </c>
      <c r="H23" s="260"/>
      <c r="I23" s="258"/>
      <c r="J23" s="258"/>
      <c r="K23" s="261"/>
      <c r="L23" s="883"/>
    </row>
    <row r="24" spans="1:12" ht="12.75" customHeight="1">
      <c r="A24" s="256" t="s">
        <v>285</v>
      </c>
      <c r="B24" s="257" t="s">
        <v>286</v>
      </c>
      <c r="C24" s="284">
        <f>+C25+C26</f>
        <v>0</v>
      </c>
      <c r="D24" s="284">
        <f>+D25+D26</f>
        <v>0</v>
      </c>
      <c r="E24" s="284">
        <f>+E25+E26</f>
        <v>0</v>
      </c>
      <c r="F24" s="285"/>
      <c r="G24" s="257" t="s">
        <v>287</v>
      </c>
      <c r="H24" s="260">
        <v>74638</v>
      </c>
      <c r="I24" s="258">
        <v>66343</v>
      </c>
      <c r="J24" s="258">
        <v>63041</v>
      </c>
      <c r="K24" s="261">
        <f>J24/I24*100</f>
        <v>95.02283586813982</v>
      </c>
      <c r="L24" s="883"/>
    </row>
    <row r="25" spans="1:12" ht="12.75" customHeight="1">
      <c r="A25" s="276" t="s">
        <v>288</v>
      </c>
      <c r="B25" s="277" t="s">
        <v>289</v>
      </c>
      <c r="C25" s="281"/>
      <c r="D25" s="281"/>
      <c r="E25" s="281"/>
      <c r="F25" s="283"/>
      <c r="G25" s="251" t="s">
        <v>290</v>
      </c>
      <c r="H25" s="280"/>
      <c r="I25" s="281"/>
      <c r="J25" s="281"/>
      <c r="K25" s="282"/>
      <c r="L25" s="883"/>
    </row>
    <row r="26" spans="1:12" ht="12.75" customHeight="1">
      <c r="A26" s="256" t="s">
        <v>291</v>
      </c>
      <c r="B26" s="257" t="s">
        <v>127</v>
      </c>
      <c r="C26" s="258"/>
      <c r="D26" s="258"/>
      <c r="E26" s="258"/>
      <c r="F26" s="259"/>
      <c r="G26" s="263"/>
      <c r="H26" s="260"/>
      <c r="I26" s="258"/>
      <c r="J26" s="258"/>
      <c r="K26" s="261"/>
      <c r="L26" s="883"/>
    </row>
    <row r="27" spans="1:12" ht="21.75" customHeight="1">
      <c r="A27" s="270" t="s">
        <v>292</v>
      </c>
      <c r="B27" s="271" t="s">
        <v>293</v>
      </c>
      <c r="C27" s="272">
        <f>+C19+C24</f>
        <v>106884</v>
      </c>
      <c r="D27" s="272">
        <f>+D19+D24</f>
        <v>79751</v>
      </c>
      <c r="E27" s="272">
        <f>+E19+E24</f>
        <v>63041</v>
      </c>
      <c r="F27" s="273">
        <f>E27/D27*100</f>
        <v>79.04728467354641</v>
      </c>
      <c r="G27" s="271" t="s">
        <v>294</v>
      </c>
      <c r="H27" s="274">
        <f>SUM(H19:H26)</f>
        <v>74638</v>
      </c>
      <c r="I27" s="272">
        <f>SUM(I19:I26)</f>
        <v>66343</v>
      </c>
      <c r="J27" s="272">
        <f>SUM(J19:J26)</f>
        <v>63041</v>
      </c>
      <c r="K27" s="275">
        <f>J27/I27*100</f>
        <v>95.02283586813982</v>
      </c>
      <c r="L27" s="883"/>
    </row>
    <row r="28" spans="1:12" ht="24.75" customHeight="1">
      <c r="A28" s="270" t="s">
        <v>295</v>
      </c>
      <c r="B28" s="286" t="s">
        <v>296</v>
      </c>
      <c r="C28" s="272">
        <f>+C18+C27</f>
        <v>356019</v>
      </c>
      <c r="D28" s="272">
        <f>+D18+D27</f>
        <v>354183</v>
      </c>
      <c r="E28" s="272">
        <f>+E18+E27</f>
        <v>362839</v>
      </c>
      <c r="F28" s="273">
        <f>E28/D28*100</f>
        <v>102.44393435032173</v>
      </c>
      <c r="G28" s="286" t="s">
        <v>297</v>
      </c>
      <c r="H28" s="274">
        <f>+H18+H27</f>
        <v>356019</v>
      </c>
      <c r="I28" s="272">
        <f>+I18+I27</f>
        <v>354183</v>
      </c>
      <c r="J28" s="272">
        <f>+J18+J27</f>
        <v>277996</v>
      </c>
      <c r="K28" s="275">
        <f>J28/I28*100</f>
        <v>78.48936849030022</v>
      </c>
      <c r="L28" s="883"/>
    </row>
    <row r="29" spans="1:12" ht="18" customHeight="1">
      <c r="A29" s="270" t="s">
        <v>298</v>
      </c>
      <c r="B29" s="271" t="s">
        <v>299</v>
      </c>
      <c r="C29" s="287"/>
      <c r="D29" s="287"/>
      <c r="E29" s="288"/>
      <c r="F29" s="289"/>
      <c r="G29" s="271" t="s">
        <v>300</v>
      </c>
      <c r="H29" s="290"/>
      <c r="I29" s="287"/>
      <c r="J29" s="287"/>
      <c r="K29" s="291"/>
      <c r="L29" s="883"/>
    </row>
    <row r="30" spans="1:12" ht="12.75">
      <c r="A30" s="270" t="s">
        <v>301</v>
      </c>
      <c r="B30" s="292" t="s">
        <v>302</v>
      </c>
      <c r="C30" s="293">
        <f>+C28+C29</f>
        <v>356019</v>
      </c>
      <c r="D30" s="294">
        <f>+D28+D29</f>
        <v>354183</v>
      </c>
      <c r="E30" s="294">
        <f>+E28+E29</f>
        <v>362839</v>
      </c>
      <c r="F30" s="295">
        <f>E30/D30*100</f>
        <v>102.44393435032173</v>
      </c>
      <c r="G30" s="292" t="s">
        <v>303</v>
      </c>
      <c r="H30" s="293">
        <f>+H28+H29</f>
        <v>356019</v>
      </c>
      <c r="I30" s="294">
        <f>+I28+I29</f>
        <v>354183</v>
      </c>
      <c r="J30" s="294">
        <f>+J28+J29</f>
        <v>277996</v>
      </c>
      <c r="K30" s="296">
        <f>J30/I30*100</f>
        <v>78.48936849030022</v>
      </c>
      <c r="L30" s="883"/>
    </row>
    <row r="31" spans="1:12" ht="12.75">
      <c r="A31" s="270" t="s">
        <v>304</v>
      </c>
      <c r="B31" s="292" t="s">
        <v>305</v>
      </c>
      <c r="C31" s="293">
        <f>IF(C18-H18&lt;0,H18-C18,"-")</f>
        <v>32246</v>
      </c>
      <c r="D31" s="294">
        <f>IF(D18-I18&lt;0,I18-D18,"-")</f>
        <v>13408</v>
      </c>
      <c r="E31" s="294" t="str">
        <f>IF(E18-K18&lt;0,K18-E18,"-")</f>
        <v>-</v>
      </c>
      <c r="F31" s="295"/>
      <c r="G31" s="292" t="s">
        <v>306</v>
      </c>
      <c r="H31" s="293" t="str">
        <f>IF(C18-H18&gt;0,C18-H18,"-")</f>
        <v>-</v>
      </c>
      <c r="I31" s="294" t="str">
        <f>IF(D18-I18&gt;0,D18-I18,"-")</f>
        <v>-</v>
      </c>
      <c r="J31" s="294">
        <f>IF(E18-J18&gt;0,E18-J18,"-")</f>
        <v>84843</v>
      </c>
      <c r="K31" s="297"/>
      <c r="L31" s="883"/>
    </row>
    <row r="32" spans="1:12" ht="12.75">
      <c r="A32" s="270" t="s">
        <v>307</v>
      </c>
      <c r="B32" s="292" t="s">
        <v>308</v>
      </c>
      <c r="C32" s="293" t="str">
        <f>IF(C18+C19-H28&lt;0,H28-(C18+C19),"-")</f>
        <v>-</v>
      </c>
      <c r="D32" s="294" t="str">
        <f>IF(D18+D19-I28&lt;0,I28-(D18+D19),"-")</f>
        <v>-</v>
      </c>
      <c r="E32" s="294" t="str">
        <f>IF(E18+E19-L28&lt;0,L28-(E18+E19),"-")</f>
        <v>-</v>
      </c>
      <c r="F32" s="295"/>
      <c r="G32" s="292" t="s">
        <v>309</v>
      </c>
      <c r="H32" s="293" t="str">
        <f>IF(C18+C19-C28&gt;0,C18+C19-H28,"-")</f>
        <v>-</v>
      </c>
      <c r="I32" s="294" t="str">
        <f>IF(D18+D19-D28&gt;0,D18+D19-I28,"-")</f>
        <v>-</v>
      </c>
      <c r="J32" s="294" t="str">
        <f>IF(E18+E19-E28&gt;0,E18+E19-J28,"-")</f>
        <v>-</v>
      </c>
      <c r="K32" s="297"/>
      <c r="L32" s="883"/>
    </row>
  </sheetData>
  <sheetProtection selectLockedCells="1" selectUnlockedCells="1"/>
  <mergeCells count="5">
    <mergeCell ref="B1:K1"/>
    <mergeCell ref="L1:L32"/>
    <mergeCell ref="A3:A4"/>
    <mergeCell ref="B3:F3"/>
    <mergeCell ref="G3:K3"/>
  </mergeCells>
  <printOptions horizontalCentered="1"/>
  <pageMargins left="0.31527777777777777" right="0.4722222222222222" top="0.9055555555555554" bottom="0.5118055555555555" header="0.6694444444444444" footer="0.5118055555555555"/>
  <pageSetup horizontalDpi="600" verticalDpi="600" orientation="landscape" paperSize="9" scale="9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15" zoomScalePageLayoutView="0" workbookViewId="0" topLeftCell="C1">
      <selection activeCell="G13" sqref="G13"/>
    </sheetView>
  </sheetViews>
  <sheetFormatPr defaultColWidth="9.00390625" defaultRowHeight="12.75"/>
  <cols>
    <col min="1" max="1" width="6.875" style="234" customWidth="1"/>
    <col min="2" max="2" width="38.375" style="235" customWidth="1"/>
    <col min="3" max="3" width="10.125" style="234" customWidth="1"/>
    <col min="4" max="4" width="9.875" style="234" customWidth="1"/>
    <col min="5" max="5" width="9.50390625" style="234" customWidth="1"/>
    <col min="6" max="6" width="9.125" style="234" customWidth="1"/>
    <col min="7" max="7" width="46.00390625" style="234" customWidth="1"/>
    <col min="8" max="10" width="9.875" style="234" customWidth="1"/>
    <col min="11" max="11" width="8.00390625" style="234" customWidth="1"/>
    <col min="12" max="12" width="4.875" style="234" customWidth="1"/>
    <col min="13" max="16384" width="9.375" style="234" customWidth="1"/>
  </cols>
  <sheetData>
    <row r="1" spans="2:12" ht="32.25" customHeight="1">
      <c r="B1" s="882" t="s">
        <v>310</v>
      </c>
      <c r="C1" s="882"/>
      <c r="D1" s="882"/>
      <c r="E1" s="882"/>
      <c r="F1" s="882"/>
      <c r="G1" s="882"/>
      <c r="H1" s="882"/>
      <c r="I1" s="882"/>
      <c r="J1" s="882"/>
      <c r="K1" s="882"/>
      <c r="L1" s="883" t="s">
        <v>1153</v>
      </c>
    </row>
    <row r="2" spans="1:12" ht="13.5" customHeight="1">
      <c r="A2" s="884" t="s">
        <v>3</v>
      </c>
      <c r="B2" s="885" t="s">
        <v>252</v>
      </c>
      <c r="C2" s="885"/>
      <c r="D2" s="885"/>
      <c r="E2" s="885"/>
      <c r="F2" s="885"/>
      <c r="G2" s="884" t="s">
        <v>253</v>
      </c>
      <c r="H2" s="884"/>
      <c r="I2" s="884"/>
      <c r="J2" s="884"/>
      <c r="K2" s="884"/>
      <c r="L2" s="883"/>
    </row>
    <row r="3" spans="1:12" s="242" customFormat="1" ht="60">
      <c r="A3" s="884"/>
      <c r="B3" s="237" t="s">
        <v>254</v>
      </c>
      <c r="C3" s="238" t="s">
        <v>255</v>
      </c>
      <c r="D3" s="238" t="s">
        <v>311</v>
      </c>
      <c r="E3" s="238" t="s">
        <v>7</v>
      </c>
      <c r="F3" s="239" t="s">
        <v>312</v>
      </c>
      <c r="G3" s="237" t="s">
        <v>254</v>
      </c>
      <c r="H3" s="238" t="s">
        <v>255</v>
      </c>
      <c r="I3" s="238" t="s">
        <v>311</v>
      </c>
      <c r="J3" s="238" t="s">
        <v>7</v>
      </c>
      <c r="K3" s="241" t="s">
        <v>312</v>
      </c>
      <c r="L3" s="883"/>
    </row>
    <row r="4" spans="1:12" s="242" customFormat="1" ht="12.75">
      <c r="A4" s="243">
        <v>1</v>
      </c>
      <c r="B4" s="244">
        <v>2</v>
      </c>
      <c r="C4" s="245">
        <v>3</v>
      </c>
      <c r="D4" s="245">
        <v>4</v>
      </c>
      <c r="E4" s="245">
        <v>5</v>
      </c>
      <c r="F4" s="246">
        <v>6</v>
      </c>
      <c r="G4" s="244">
        <v>7</v>
      </c>
      <c r="H4" s="245">
        <v>8</v>
      </c>
      <c r="I4" s="245">
        <v>9</v>
      </c>
      <c r="J4" s="245">
        <v>10</v>
      </c>
      <c r="K4" s="248">
        <v>11</v>
      </c>
      <c r="L4" s="883"/>
    </row>
    <row r="5" spans="1:12" ht="19.5" customHeight="1">
      <c r="A5" s="250" t="s">
        <v>9</v>
      </c>
      <c r="B5" s="251" t="s">
        <v>313</v>
      </c>
      <c r="C5" s="252"/>
      <c r="D5" s="252"/>
      <c r="E5" s="252"/>
      <c r="F5" s="298"/>
      <c r="G5" s="251" t="s">
        <v>165</v>
      </c>
      <c r="H5" s="252">
        <v>285754</v>
      </c>
      <c r="I5" s="252">
        <v>349892</v>
      </c>
      <c r="J5" s="252">
        <v>90022</v>
      </c>
      <c r="K5" s="255">
        <f>J5/I5*100</f>
        <v>25.728510511815074</v>
      </c>
      <c r="L5" s="883"/>
    </row>
    <row r="6" spans="1:12" ht="22.5" customHeight="1">
      <c r="A6" s="256" t="s">
        <v>11</v>
      </c>
      <c r="B6" s="257" t="s">
        <v>314</v>
      </c>
      <c r="C6" s="258"/>
      <c r="D6" s="258"/>
      <c r="E6" s="258"/>
      <c r="F6" s="299"/>
      <c r="G6" s="257" t="s">
        <v>166</v>
      </c>
      <c r="H6" s="258">
        <v>22000</v>
      </c>
      <c r="I6" s="258">
        <v>22000</v>
      </c>
      <c r="J6" s="258">
        <v>7251</v>
      </c>
      <c r="K6" s="261">
        <f>J6/I6*100</f>
        <v>32.95909090909091</v>
      </c>
      <c r="L6" s="883"/>
    </row>
    <row r="7" spans="1:12" ht="12.75" customHeight="1">
      <c r="A7" s="256" t="s">
        <v>21</v>
      </c>
      <c r="B7" s="257" t="s">
        <v>315</v>
      </c>
      <c r="C7" s="258"/>
      <c r="D7" s="258"/>
      <c r="E7" s="258"/>
      <c r="F7" s="299"/>
      <c r="G7" s="257" t="s">
        <v>167</v>
      </c>
      <c r="H7" s="258"/>
      <c r="I7" s="258">
        <v>4241</v>
      </c>
      <c r="J7" s="258">
        <v>4241</v>
      </c>
      <c r="K7" s="255">
        <f>J7/I7*100</f>
        <v>100</v>
      </c>
      <c r="L7" s="883"/>
    </row>
    <row r="8" spans="1:12" ht="20.25" customHeight="1">
      <c r="A8" s="256" t="s">
        <v>184</v>
      </c>
      <c r="B8" s="257" t="s">
        <v>56</v>
      </c>
      <c r="C8" s="258"/>
      <c r="D8" s="258"/>
      <c r="E8" s="258"/>
      <c r="F8" s="299"/>
      <c r="G8" s="257" t="s">
        <v>316</v>
      </c>
      <c r="H8" s="258"/>
      <c r="I8" s="258"/>
      <c r="J8" s="258"/>
      <c r="K8" s="261"/>
      <c r="L8" s="883"/>
    </row>
    <row r="9" spans="1:12" ht="12.75" customHeight="1">
      <c r="A9" s="256" t="s">
        <v>43</v>
      </c>
      <c r="B9" s="257" t="s">
        <v>58</v>
      </c>
      <c r="C9" s="258"/>
      <c r="D9" s="258"/>
      <c r="E9" s="258"/>
      <c r="F9" s="299"/>
      <c r="G9" s="257" t="s">
        <v>317</v>
      </c>
      <c r="H9" s="258"/>
      <c r="I9" s="258">
        <v>4241</v>
      </c>
      <c r="J9" s="258">
        <v>4241</v>
      </c>
      <c r="K9" s="255">
        <f>J9/I9*100</f>
        <v>100</v>
      </c>
      <c r="L9" s="883"/>
    </row>
    <row r="10" spans="1:12" ht="12.75" customHeight="1">
      <c r="A10" s="256" t="s">
        <v>61</v>
      </c>
      <c r="B10" s="257" t="s">
        <v>318</v>
      </c>
      <c r="C10" s="260"/>
      <c r="D10" s="258"/>
      <c r="E10" s="258"/>
      <c r="F10" s="300"/>
      <c r="G10" s="301" t="s">
        <v>319</v>
      </c>
      <c r="H10" s="258"/>
      <c r="I10" s="258"/>
      <c r="J10" s="258"/>
      <c r="K10" s="261"/>
      <c r="L10" s="883"/>
    </row>
    <row r="11" spans="1:12" ht="12.75" customHeight="1">
      <c r="A11" s="256" t="s">
        <v>205</v>
      </c>
      <c r="B11" s="257" t="s">
        <v>320</v>
      </c>
      <c r="C11" s="258"/>
      <c r="D11" s="258"/>
      <c r="E11" s="258"/>
      <c r="F11" s="299"/>
      <c r="G11" s="301" t="s">
        <v>174</v>
      </c>
      <c r="H11" s="258"/>
      <c r="I11" s="258"/>
      <c r="J11" s="258"/>
      <c r="K11" s="261"/>
      <c r="L11" s="883"/>
    </row>
    <row r="12" spans="1:12" ht="12.75" customHeight="1">
      <c r="A12" s="256" t="s">
        <v>90</v>
      </c>
      <c r="B12" s="257" t="s">
        <v>321</v>
      </c>
      <c r="C12" s="258"/>
      <c r="D12" s="258">
        <v>36192</v>
      </c>
      <c r="E12" s="258">
        <v>36192</v>
      </c>
      <c r="F12" s="259">
        <f>E12/D12*100</f>
        <v>100</v>
      </c>
      <c r="G12" s="301" t="s">
        <v>176</v>
      </c>
      <c r="H12" s="258"/>
      <c r="I12" s="258"/>
      <c r="J12" s="258"/>
      <c r="K12" s="261"/>
      <c r="L12" s="883"/>
    </row>
    <row r="13" spans="1:12" ht="21" customHeight="1">
      <c r="A13" s="256" t="s">
        <v>208</v>
      </c>
      <c r="B13" s="302" t="s">
        <v>322</v>
      </c>
      <c r="C13" s="260"/>
      <c r="D13" s="258">
        <v>36192</v>
      </c>
      <c r="E13" s="258">
        <v>36192</v>
      </c>
      <c r="F13" s="259">
        <f>E13/D13*100</f>
        <v>100</v>
      </c>
      <c r="G13" s="301" t="s">
        <v>323</v>
      </c>
      <c r="H13" s="258"/>
      <c r="I13" s="258"/>
      <c r="J13" s="258"/>
      <c r="K13" s="261"/>
      <c r="L13" s="883"/>
    </row>
    <row r="14" spans="1:12" ht="22.5" customHeight="1">
      <c r="A14" s="256" t="s">
        <v>100</v>
      </c>
      <c r="B14" s="257" t="s">
        <v>324</v>
      </c>
      <c r="C14" s="260"/>
      <c r="D14" s="258">
        <v>244</v>
      </c>
      <c r="E14" s="258">
        <v>4091</v>
      </c>
      <c r="F14" s="620">
        <f>E14/D14*100</f>
        <v>1676.6393442622953</v>
      </c>
      <c r="G14"/>
      <c r="H14" s="258"/>
      <c r="I14" s="258"/>
      <c r="J14" s="258"/>
      <c r="K14" s="261"/>
      <c r="L14" s="883"/>
    </row>
    <row r="15" spans="1:12" ht="12.75" customHeight="1">
      <c r="A15" s="256" t="s">
        <v>102</v>
      </c>
      <c r="B15" s="257" t="s">
        <v>325</v>
      </c>
      <c r="C15" s="260"/>
      <c r="D15" s="258"/>
      <c r="E15" s="258"/>
      <c r="F15" s="259"/>
      <c r="G15" s="257" t="s">
        <v>266</v>
      </c>
      <c r="H15" s="258"/>
      <c r="I15" s="258"/>
      <c r="J15" s="258"/>
      <c r="K15" s="261"/>
      <c r="L15" s="883"/>
    </row>
    <row r="16" spans="1:12" ht="12.75" customHeight="1">
      <c r="A16" s="276" t="s">
        <v>128</v>
      </c>
      <c r="B16" s="277"/>
      <c r="C16" s="280"/>
      <c r="D16" s="303"/>
      <c r="E16" s="303"/>
      <c r="F16" s="304"/>
      <c r="G16" s="277" t="s">
        <v>268</v>
      </c>
      <c r="H16" s="281"/>
      <c r="I16" s="281"/>
      <c r="J16" s="281"/>
      <c r="K16" s="282"/>
      <c r="L16" s="883"/>
    </row>
    <row r="17" spans="1:12" ht="15.75" customHeight="1">
      <c r="A17" s="270" t="s">
        <v>130</v>
      </c>
      <c r="B17" s="271" t="s">
        <v>326</v>
      </c>
      <c r="C17" s="272">
        <f>+C5+C6+C7+C8+C9+C10+C11+C12+C14+C15+C16</f>
        <v>0</v>
      </c>
      <c r="D17" s="272">
        <f>+D5+D6+D7+D8+D9+D10+D11+D12+D14+D15+D16</f>
        <v>36436</v>
      </c>
      <c r="E17" s="272">
        <f>+E5+E6+E7+E8+E9+E10+E11+E12+E14+E15+E16</f>
        <v>40283</v>
      </c>
      <c r="F17" s="273">
        <f>E17/D17*100</f>
        <v>110.55823910418268</v>
      </c>
      <c r="G17" s="271" t="s">
        <v>327</v>
      </c>
      <c r="H17" s="272">
        <f>+H5+H6+H7+H15+H16</f>
        <v>307754</v>
      </c>
      <c r="I17" s="272">
        <f>+I5+I6+I7+I15+I16</f>
        <v>376133</v>
      </c>
      <c r="J17" s="272">
        <f>+J5+J6+J7+J15+J16</f>
        <v>101514</v>
      </c>
      <c r="K17" s="275">
        <f>J17/I17*100</f>
        <v>26.988857664709027</v>
      </c>
      <c r="L17" s="883"/>
    </row>
    <row r="18" spans="1:12" ht="12.75" customHeight="1">
      <c r="A18" s="250" t="s">
        <v>132</v>
      </c>
      <c r="B18" s="305" t="s">
        <v>328</v>
      </c>
      <c r="C18" s="306">
        <f>+C19+C20+C21+C22+C23</f>
        <v>307754</v>
      </c>
      <c r="D18" s="306">
        <f>+D19+D20+D21+D22+D23</f>
        <v>339697</v>
      </c>
      <c r="E18" s="306">
        <f>+E19+E20+E21+E22+E23</f>
        <v>0</v>
      </c>
      <c r="F18" s="307"/>
      <c r="G18" s="257" t="s">
        <v>274</v>
      </c>
      <c r="H18" s="252"/>
      <c r="I18" s="252"/>
      <c r="J18" s="252"/>
      <c r="K18" s="255"/>
      <c r="L18" s="883"/>
    </row>
    <row r="19" spans="1:12" ht="12.75" customHeight="1">
      <c r="A19" s="256" t="s">
        <v>275</v>
      </c>
      <c r="B19" s="308" t="s">
        <v>329</v>
      </c>
      <c r="C19" s="258">
        <v>307754</v>
      </c>
      <c r="D19" s="258">
        <v>339697</v>
      </c>
      <c r="E19" s="258"/>
      <c r="F19" s="299"/>
      <c r="G19" s="257" t="s">
        <v>330</v>
      </c>
      <c r="H19" s="258"/>
      <c r="I19" s="258"/>
      <c r="J19" s="258"/>
      <c r="K19" s="261"/>
      <c r="L19" s="883"/>
    </row>
    <row r="20" spans="1:12" ht="12.75" customHeight="1">
      <c r="A20" s="250" t="s">
        <v>277</v>
      </c>
      <c r="B20" s="308" t="s">
        <v>331</v>
      </c>
      <c r="C20" s="258"/>
      <c r="D20" s="258"/>
      <c r="E20" s="258"/>
      <c r="F20" s="299"/>
      <c r="G20" s="257" t="s">
        <v>278</v>
      </c>
      <c r="H20" s="258"/>
      <c r="I20" s="258"/>
      <c r="J20" s="258"/>
      <c r="K20" s="261"/>
      <c r="L20" s="883"/>
    </row>
    <row r="21" spans="1:12" ht="12.75" customHeight="1">
      <c r="A21" s="256" t="s">
        <v>279</v>
      </c>
      <c r="B21" s="308" t="s">
        <v>332</v>
      </c>
      <c r="C21" s="258"/>
      <c r="D21" s="258"/>
      <c r="E21" s="258"/>
      <c r="F21" s="299"/>
      <c r="G21" s="257" t="s">
        <v>281</v>
      </c>
      <c r="H21" s="258"/>
      <c r="I21" s="258"/>
      <c r="J21" s="258"/>
      <c r="K21" s="261"/>
      <c r="L21" s="883"/>
    </row>
    <row r="22" spans="1:12" ht="12.75" customHeight="1">
      <c r="A22" s="250" t="s">
        <v>282</v>
      </c>
      <c r="B22" s="308" t="s">
        <v>333</v>
      </c>
      <c r="C22" s="258"/>
      <c r="D22" s="258"/>
      <c r="E22" s="258"/>
      <c r="F22" s="309"/>
      <c r="G22" s="277" t="s">
        <v>284</v>
      </c>
      <c r="H22" s="258"/>
      <c r="I22" s="258"/>
      <c r="J22" s="258"/>
      <c r="K22" s="261"/>
      <c r="L22" s="883"/>
    </row>
    <row r="23" spans="1:12" ht="12.75" customHeight="1">
      <c r="A23" s="256" t="s">
        <v>285</v>
      </c>
      <c r="B23" s="310" t="s">
        <v>334</v>
      </c>
      <c r="C23" s="258"/>
      <c r="D23" s="258"/>
      <c r="E23" s="258"/>
      <c r="F23" s="299"/>
      <c r="G23" s="257" t="s">
        <v>335</v>
      </c>
      <c r="H23" s="258"/>
      <c r="I23" s="258"/>
      <c r="J23" s="258"/>
      <c r="K23" s="261"/>
      <c r="L23" s="883"/>
    </row>
    <row r="24" spans="1:12" ht="12.75" customHeight="1">
      <c r="A24" s="250" t="s">
        <v>288</v>
      </c>
      <c r="B24" s="311" t="s">
        <v>336</v>
      </c>
      <c r="C24" s="284">
        <f>+C25+C26+C27+C28+C29</f>
        <v>0</v>
      </c>
      <c r="D24" s="284">
        <f>+D25+D26+D27+D28+D29</f>
        <v>0</v>
      </c>
      <c r="E24" s="284">
        <f>+E25+E26+E27+E28+E29</f>
        <v>0</v>
      </c>
      <c r="F24" s="307"/>
      <c r="G24" s="251" t="s">
        <v>290</v>
      </c>
      <c r="H24" s="258"/>
      <c r="I24" s="258"/>
      <c r="J24" s="258"/>
      <c r="K24" s="261"/>
      <c r="L24" s="883"/>
    </row>
    <row r="25" spans="1:12" ht="12.75" customHeight="1">
      <c r="A25" s="256" t="s">
        <v>291</v>
      </c>
      <c r="B25" s="310" t="s">
        <v>337</v>
      </c>
      <c r="C25" s="258"/>
      <c r="D25" s="258"/>
      <c r="E25" s="258"/>
      <c r="F25" s="298"/>
      <c r="G25" s="251" t="s">
        <v>338</v>
      </c>
      <c r="H25" s="258"/>
      <c r="I25" s="258"/>
      <c r="J25" s="258"/>
      <c r="K25" s="261"/>
      <c r="L25" s="883"/>
    </row>
    <row r="26" spans="1:12" ht="12.75" customHeight="1">
      <c r="A26" s="250" t="s">
        <v>292</v>
      </c>
      <c r="B26" s="310" t="s">
        <v>339</v>
      </c>
      <c r="C26" s="258"/>
      <c r="D26" s="258"/>
      <c r="E26" s="258"/>
      <c r="F26" s="298"/>
      <c r="G26" s="312"/>
      <c r="H26" s="258"/>
      <c r="I26" s="258"/>
      <c r="J26" s="258"/>
      <c r="K26" s="261"/>
      <c r="L26" s="883"/>
    </row>
    <row r="27" spans="1:12" ht="12.75" customHeight="1">
      <c r="A27" s="256" t="s">
        <v>295</v>
      </c>
      <c r="B27" s="308" t="s">
        <v>340</v>
      </c>
      <c r="C27" s="258"/>
      <c r="D27" s="258"/>
      <c r="E27" s="258"/>
      <c r="F27" s="298"/>
      <c r="G27" s="312"/>
      <c r="H27" s="258"/>
      <c r="I27" s="258"/>
      <c r="J27" s="258"/>
      <c r="K27" s="261"/>
      <c r="L27" s="883"/>
    </row>
    <row r="28" spans="1:12" ht="12.75" customHeight="1">
      <c r="A28" s="250" t="s">
        <v>298</v>
      </c>
      <c r="B28" s="313" t="s">
        <v>341</v>
      </c>
      <c r="C28" s="258"/>
      <c r="D28" s="258"/>
      <c r="E28" s="258"/>
      <c r="F28" s="299"/>
      <c r="G28" s="263"/>
      <c r="H28" s="258"/>
      <c r="I28" s="258"/>
      <c r="J28" s="258"/>
      <c r="K28" s="261"/>
      <c r="L28" s="883"/>
    </row>
    <row r="29" spans="1:12" ht="12.75" customHeight="1">
      <c r="A29" s="256" t="s">
        <v>301</v>
      </c>
      <c r="B29" s="314" t="s">
        <v>342</v>
      </c>
      <c r="C29" s="258"/>
      <c r="D29" s="258"/>
      <c r="E29" s="258"/>
      <c r="F29" s="298"/>
      <c r="G29" s="312"/>
      <c r="H29" s="258"/>
      <c r="I29" s="258"/>
      <c r="J29" s="258"/>
      <c r="K29" s="261"/>
      <c r="L29" s="883"/>
    </row>
    <row r="30" spans="1:12" ht="28.5" customHeight="1">
      <c r="A30" s="270" t="s">
        <v>304</v>
      </c>
      <c r="B30" s="271" t="s">
        <v>343</v>
      </c>
      <c r="C30" s="272">
        <f>+C18+C24</f>
        <v>307754</v>
      </c>
      <c r="D30" s="272">
        <f>+D18+D24</f>
        <v>339697</v>
      </c>
      <c r="E30" s="272">
        <f>+E18+E24</f>
        <v>0</v>
      </c>
      <c r="F30" s="315"/>
      <c r="G30" s="271" t="s">
        <v>344</v>
      </c>
      <c r="H30" s="272">
        <f>SUM(H18:H29)</f>
        <v>0</v>
      </c>
      <c r="I30" s="272">
        <f>SUM(I18:I29)</f>
        <v>0</v>
      </c>
      <c r="J30" s="272">
        <f>SUM(J18:J29)</f>
        <v>0</v>
      </c>
      <c r="K30" s="275"/>
      <c r="L30" s="883"/>
    </row>
    <row r="31" spans="1:12" ht="24" customHeight="1">
      <c r="A31" s="270" t="s">
        <v>307</v>
      </c>
      <c r="B31" s="286" t="s">
        <v>345</v>
      </c>
      <c r="C31" s="272">
        <f>+C17+C30</f>
        <v>307754</v>
      </c>
      <c r="D31" s="272">
        <f>+D17+D30</f>
        <v>376133</v>
      </c>
      <c r="E31" s="272">
        <f>+E17+E30</f>
        <v>40283</v>
      </c>
      <c r="F31" s="273">
        <f>E31/D31*100</f>
        <v>10.709775531527411</v>
      </c>
      <c r="G31" s="286" t="s">
        <v>346</v>
      </c>
      <c r="H31" s="272">
        <f>+H17+H30</f>
        <v>307754</v>
      </c>
      <c r="I31" s="272">
        <f>+I17+I30</f>
        <v>376133</v>
      </c>
      <c r="J31" s="272">
        <f>+J17+J30</f>
        <v>101514</v>
      </c>
      <c r="K31" s="275">
        <f>J31/I31*100</f>
        <v>26.988857664709027</v>
      </c>
      <c r="L31" s="883"/>
    </row>
    <row r="32" spans="1:12" ht="14.25" customHeight="1">
      <c r="A32" s="270" t="s">
        <v>347</v>
      </c>
      <c r="B32" s="271" t="s">
        <v>299</v>
      </c>
      <c r="C32" s="287"/>
      <c r="D32" s="287"/>
      <c r="E32" s="287"/>
      <c r="F32" s="289"/>
      <c r="G32" s="271" t="s">
        <v>300</v>
      </c>
      <c r="H32" s="287"/>
      <c r="I32" s="287"/>
      <c r="J32" s="287"/>
      <c r="K32" s="291"/>
      <c r="L32" s="883"/>
    </row>
    <row r="33" spans="1:12" ht="12.75">
      <c r="A33" s="270" t="s">
        <v>348</v>
      </c>
      <c r="B33" s="292" t="s">
        <v>349</v>
      </c>
      <c r="C33" s="293">
        <f>+C31+C32</f>
        <v>307754</v>
      </c>
      <c r="D33" s="294">
        <f>+D31+D32</f>
        <v>376133</v>
      </c>
      <c r="E33" s="294">
        <f>+E31+E32</f>
        <v>40283</v>
      </c>
      <c r="F33" s="295">
        <f>E33/D33*100</f>
        <v>10.709775531527411</v>
      </c>
      <c r="G33" s="292" t="s">
        <v>350</v>
      </c>
      <c r="H33" s="294">
        <f>+H31+H32</f>
        <v>307754</v>
      </c>
      <c r="I33" s="294">
        <f>+I31+I32</f>
        <v>376133</v>
      </c>
      <c r="J33" s="294">
        <f>+J31+J32</f>
        <v>101514</v>
      </c>
      <c r="K33" s="296">
        <f>J33/I33*100</f>
        <v>26.988857664709027</v>
      </c>
      <c r="L33" s="883"/>
    </row>
    <row r="34" spans="1:12" ht="12.75">
      <c r="A34" s="270" t="s">
        <v>351</v>
      </c>
      <c r="B34" s="292" t="s">
        <v>305</v>
      </c>
      <c r="C34" s="294">
        <f>IF(C17-H17&lt;0,H17-C17,"-")</f>
        <v>307754</v>
      </c>
      <c r="D34" s="294">
        <f>IF(D17-I17&lt;0,I17-D17,"-")</f>
        <v>339697</v>
      </c>
      <c r="E34" s="294">
        <f>IF(E17-J17&lt;0,J17-E17,"-")</f>
        <v>61231</v>
      </c>
      <c r="F34" s="295"/>
      <c r="G34" s="292" t="s">
        <v>306</v>
      </c>
      <c r="H34" s="294" t="str">
        <f>IF(C17-H17&gt;0,C17-H17,"-")</f>
        <v>-</v>
      </c>
      <c r="I34" s="294" t="str">
        <f>IF(D17-I17&gt;0,D17-I17,"-")</f>
        <v>-</v>
      </c>
      <c r="J34" s="294" t="str">
        <f>IF(E17-J17&gt;0,E17-J17,"-")</f>
        <v>-</v>
      </c>
      <c r="K34" s="296"/>
      <c r="L34" s="883"/>
    </row>
    <row r="35" spans="1:12" ht="12.75">
      <c r="A35" s="270" t="s">
        <v>352</v>
      </c>
      <c r="B35" s="292" t="s">
        <v>308</v>
      </c>
      <c r="C35" s="293" t="str">
        <f>IF(C18-H18&lt;0,H18-C18,"-")</f>
        <v>-</v>
      </c>
      <c r="D35" s="294" t="str">
        <f>IF(D18-J18&lt;0,J18-D18,"-")</f>
        <v>-</v>
      </c>
      <c r="E35" s="294" t="str">
        <f>IF(E18-K18&lt;0,K18-E18,"-")</f>
        <v>-</v>
      </c>
      <c r="F35" s="293"/>
      <c r="G35" s="292" t="s">
        <v>309</v>
      </c>
      <c r="H35" s="294" t="str">
        <f>IF(C17+C18-H31&gt;0,C17+C18-H31,"-")</f>
        <v>-</v>
      </c>
      <c r="I35" s="294" t="str">
        <f>IF(D17+D18-I31&gt;0,D17+D18-I31,"-")</f>
        <v>-</v>
      </c>
      <c r="J35" s="294" t="str">
        <f>IF(E17+E18-J31&gt;0,E17+E18-J31,"-")</f>
        <v>-</v>
      </c>
      <c r="K35" s="296"/>
      <c r="L35" s="883"/>
    </row>
  </sheetData>
  <sheetProtection selectLockedCells="1" selectUnlockedCells="1"/>
  <mergeCells count="5">
    <mergeCell ref="B1:K1"/>
    <mergeCell ref="L1:L35"/>
    <mergeCell ref="A2:A3"/>
    <mergeCell ref="B2:F2"/>
    <mergeCell ref="G2:K2"/>
  </mergeCells>
  <printOptions horizontalCentered="1"/>
  <pageMargins left="0.7874015748031497" right="0.7874015748031497" top="0.4724409448818898" bottom="0.787401574803149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45.50390625" style="316" customWidth="1"/>
    <col min="2" max="7" width="12.625" style="317" customWidth="1"/>
    <col min="8" max="8" width="12.625" style="234" customWidth="1"/>
    <col min="9" max="10" width="12.875" style="317" customWidth="1"/>
    <col min="11" max="11" width="13.875" style="317" customWidth="1"/>
    <col min="12" max="16384" width="9.375" style="317" customWidth="1"/>
  </cols>
  <sheetData>
    <row r="1" spans="1:8" ht="18" customHeight="1">
      <c r="A1" s="886" t="s">
        <v>353</v>
      </c>
      <c r="B1" s="886"/>
      <c r="C1" s="886"/>
      <c r="D1" s="886"/>
      <c r="E1" s="886"/>
      <c r="F1" s="886"/>
      <c r="G1" s="886"/>
      <c r="H1" s="886"/>
    </row>
    <row r="2" spans="1:8" ht="22.5" customHeight="1">
      <c r="A2" s="235"/>
      <c r="B2" s="234"/>
      <c r="C2" s="234"/>
      <c r="D2" s="234"/>
      <c r="E2" s="234"/>
      <c r="F2" s="234"/>
      <c r="G2" s="234"/>
      <c r="H2" s="318" t="s">
        <v>251</v>
      </c>
    </row>
    <row r="3" spans="1:8" s="319" customFormat="1" ht="44.25" customHeight="1">
      <c r="A3" s="237" t="s">
        <v>354</v>
      </c>
      <c r="B3" s="238" t="s">
        <v>355</v>
      </c>
      <c r="C3" s="238" t="s">
        <v>356</v>
      </c>
      <c r="D3" s="238" t="s">
        <v>357</v>
      </c>
      <c r="E3" s="238" t="s">
        <v>138</v>
      </c>
      <c r="F3" s="240" t="s">
        <v>6</v>
      </c>
      <c r="G3" s="238" t="s">
        <v>358</v>
      </c>
      <c r="H3" s="241" t="s">
        <v>359</v>
      </c>
    </row>
    <row r="4" spans="1:8" s="234" customFormat="1" ht="12" customHeight="1">
      <c r="A4" s="320">
        <v>1</v>
      </c>
      <c r="B4" s="321">
        <v>2</v>
      </c>
      <c r="C4" s="321">
        <v>3</v>
      </c>
      <c r="D4" s="321">
        <v>4</v>
      </c>
      <c r="E4" s="321">
        <v>5</v>
      </c>
      <c r="F4" s="322">
        <v>6</v>
      </c>
      <c r="G4" s="322">
        <v>7</v>
      </c>
      <c r="H4" s="323" t="s">
        <v>360</v>
      </c>
    </row>
    <row r="5" spans="1:8" ht="21.75" customHeight="1">
      <c r="A5" s="263" t="s">
        <v>361</v>
      </c>
      <c r="B5" s="324"/>
      <c r="C5" s="325"/>
      <c r="D5" s="324"/>
      <c r="E5" s="324">
        <v>34000</v>
      </c>
      <c r="F5" s="324">
        <v>34000</v>
      </c>
      <c r="G5" s="326">
        <v>33504</v>
      </c>
      <c r="H5" s="327">
        <f aca="true" t="shared" si="0" ref="H5:H17">B5-D5-G5</f>
        <v>-33504</v>
      </c>
    </row>
    <row r="6" spans="1:8" ht="15.75" customHeight="1">
      <c r="A6" s="263" t="s">
        <v>362</v>
      </c>
      <c r="B6" s="324"/>
      <c r="C6" s="325"/>
      <c r="D6" s="324"/>
      <c r="E6" s="324">
        <v>70000</v>
      </c>
      <c r="F6" s="324">
        <v>70000</v>
      </c>
      <c r="G6" s="326"/>
      <c r="H6" s="327">
        <f t="shared" si="0"/>
        <v>0</v>
      </c>
    </row>
    <row r="7" spans="1:8" ht="15.75" customHeight="1">
      <c r="A7" s="263" t="s">
        <v>363</v>
      </c>
      <c r="B7" s="324"/>
      <c r="C7" s="325"/>
      <c r="D7" s="324"/>
      <c r="E7" s="324">
        <v>30000</v>
      </c>
      <c r="F7" s="324">
        <v>30000</v>
      </c>
      <c r="G7" s="326"/>
      <c r="H7" s="327">
        <f t="shared" si="0"/>
        <v>0</v>
      </c>
    </row>
    <row r="8" spans="1:8" ht="15.75" customHeight="1">
      <c r="A8" s="328" t="s">
        <v>364</v>
      </c>
      <c r="B8" s="324"/>
      <c r="C8" s="325"/>
      <c r="D8" s="324"/>
      <c r="E8" s="324">
        <v>60000</v>
      </c>
      <c r="F8" s="324">
        <v>54169</v>
      </c>
      <c r="G8" s="326"/>
      <c r="H8" s="327">
        <f t="shared" si="0"/>
        <v>0</v>
      </c>
    </row>
    <row r="9" spans="1:8" ht="15.75" customHeight="1">
      <c r="A9" s="263" t="s">
        <v>365</v>
      </c>
      <c r="B9" s="324"/>
      <c r="C9" s="325"/>
      <c r="D9" s="324"/>
      <c r="E9" s="324">
        <v>16500</v>
      </c>
      <c r="F9" s="324">
        <v>52692</v>
      </c>
      <c r="G9" s="326">
        <v>19721</v>
      </c>
      <c r="H9" s="327">
        <f t="shared" si="0"/>
        <v>-19721</v>
      </c>
    </row>
    <row r="10" spans="1:8" ht="15.75" customHeight="1">
      <c r="A10" s="329" t="s">
        <v>366</v>
      </c>
      <c r="B10" s="324"/>
      <c r="C10" s="325"/>
      <c r="D10" s="324"/>
      <c r="E10" s="324">
        <v>70000</v>
      </c>
      <c r="F10" s="324">
        <v>70000</v>
      </c>
      <c r="G10" s="326">
        <v>30304</v>
      </c>
      <c r="H10" s="327">
        <f t="shared" si="0"/>
        <v>-30304</v>
      </c>
    </row>
    <row r="11" spans="1:8" ht="15.75" customHeight="1">
      <c r="A11" s="328" t="s">
        <v>367</v>
      </c>
      <c r="B11" s="324"/>
      <c r="C11" s="325"/>
      <c r="D11" s="324"/>
      <c r="E11" s="324">
        <v>254</v>
      </c>
      <c r="F11" s="324">
        <v>254</v>
      </c>
      <c r="G11" s="326"/>
      <c r="H11" s="327">
        <f t="shared" si="0"/>
        <v>0</v>
      </c>
    </row>
    <row r="12" spans="1:8" ht="15.75" customHeight="1">
      <c r="A12" s="263" t="s">
        <v>368</v>
      </c>
      <c r="B12" s="324"/>
      <c r="C12" s="325"/>
      <c r="D12" s="324"/>
      <c r="E12" s="324">
        <v>5000</v>
      </c>
      <c r="F12" s="324">
        <v>5000</v>
      </c>
      <c r="G12" s="326"/>
      <c r="H12" s="327">
        <f t="shared" si="0"/>
        <v>0</v>
      </c>
    </row>
    <row r="13" spans="1:8" ht="15.75" customHeight="1">
      <c r="A13" s="263" t="s">
        <v>369</v>
      </c>
      <c r="B13" s="324"/>
      <c r="C13" s="325"/>
      <c r="D13" s="324"/>
      <c r="E13" s="324"/>
      <c r="F13" s="326">
        <v>244</v>
      </c>
      <c r="G13" s="326">
        <v>345</v>
      </c>
      <c r="H13" s="327">
        <f t="shared" si="0"/>
        <v>-345</v>
      </c>
    </row>
    <row r="14" spans="1:8" ht="15.75" customHeight="1">
      <c r="A14" s="263" t="s">
        <v>370</v>
      </c>
      <c r="B14" s="324"/>
      <c r="C14" s="325"/>
      <c r="D14" s="324"/>
      <c r="E14" s="324"/>
      <c r="F14" s="326">
        <v>2000</v>
      </c>
      <c r="G14" s="330">
        <v>1313</v>
      </c>
      <c r="H14" s="327">
        <f t="shared" si="0"/>
        <v>-1313</v>
      </c>
    </row>
    <row r="15" spans="1:8" ht="15.75" customHeight="1">
      <c r="A15" s="263" t="s">
        <v>371</v>
      </c>
      <c r="B15" s="324"/>
      <c r="C15" s="325"/>
      <c r="D15" s="324"/>
      <c r="E15" s="324"/>
      <c r="F15" s="326">
        <v>148</v>
      </c>
      <c r="G15" s="326">
        <v>148</v>
      </c>
      <c r="H15" s="327">
        <f t="shared" si="0"/>
        <v>-148</v>
      </c>
    </row>
    <row r="16" spans="1:8" ht="15.75" customHeight="1">
      <c r="A16" s="263" t="s">
        <v>372</v>
      </c>
      <c r="B16" s="324"/>
      <c r="C16" s="325"/>
      <c r="D16" s="324"/>
      <c r="E16" s="324"/>
      <c r="F16" s="326">
        <v>3683</v>
      </c>
      <c r="G16" s="326">
        <v>3683</v>
      </c>
      <c r="H16" s="327">
        <f t="shared" si="0"/>
        <v>-3683</v>
      </c>
    </row>
    <row r="17" spans="1:8" ht="15.75" customHeight="1">
      <c r="A17" s="263" t="s">
        <v>373</v>
      </c>
      <c r="B17" s="324"/>
      <c r="C17" s="325"/>
      <c r="D17" s="324"/>
      <c r="E17" s="324"/>
      <c r="F17" s="326"/>
      <c r="G17" s="326">
        <v>899</v>
      </c>
      <c r="H17" s="327">
        <f t="shared" si="0"/>
        <v>-899</v>
      </c>
    </row>
    <row r="18" spans="1:8" ht="15.75" customHeight="1">
      <c r="A18" s="263" t="s">
        <v>374</v>
      </c>
      <c r="B18" s="324"/>
      <c r="C18" s="325"/>
      <c r="D18" s="324"/>
      <c r="E18" s="324"/>
      <c r="F18" s="326"/>
      <c r="G18" s="326">
        <v>105</v>
      </c>
      <c r="H18" s="327">
        <f aca="true" t="shared" si="1" ref="H18:H23">B18-D18-E18</f>
        <v>0</v>
      </c>
    </row>
    <row r="19" spans="1:8" ht="15.75" customHeight="1">
      <c r="A19" s="263"/>
      <c r="B19" s="324"/>
      <c r="C19" s="325"/>
      <c r="D19" s="324"/>
      <c r="E19" s="324"/>
      <c r="F19" s="326"/>
      <c r="G19" s="326"/>
      <c r="H19" s="327">
        <f t="shared" si="1"/>
        <v>0</v>
      </c>
    </row>
    <row r="20" spans="1:8" ht="15.75" customHeight="1">
      <c r="A20" s="263"/>
      <c r="B20" s="324"/>
      <c r="C20" s="325"/>
      <c r="D20" s="324"/>
      <c r="E20" s="324"/>
      <c r="F20" s="326"/>
      <c r="G20" s="326"/>
      <c r="H20" s="327">
        <f t="shared" si="1"/>
        <v>0</v>
      </c>
    </row>
    <row r="21" spans="1:8" ht="15.75" customHeight="1">
      <c r="A21" s="263"/>
      <c r="B21" s="324"/>
      <c r="C21" s="325"/>
      <c r="D21" s="324"/>
      <c r="E21" s="324"/>
      <c r="F21" s="326"/>
      <c r="G21" s="326"/>
      <c r="H21" s="327">
        <f t="shared" si="1"/>
        <v>0</v>
      </c>
    </row>
    <row r="22" spans="1:8" ht="15.75" customHeight="1">
      <c r="A22" s="263"/>
      <c r="B22" s="324"/>
      <c r="C22" s="325"/>
      <c r="D22" s="324"/>
      <c r="E22" s="324"/>
      <c r="F22" s="326"/>
      <c r="G22" s="326"/>
      <c r="H22" s="327">
        <f t="shared" si="1"/>
        <v>0</v>
      </c>
    </row>
    <row r="23" spans="1:8" ht="15.75" customHeight="1">
      <c r="A23" s="265"/>
      <c r="B23" s="331"/>
      <c r="C23" s="332"/>
      <c r="D23" s="331"/>
      <c r="E23" s="331"/>
      <c r="F23" s="333"/>
      <c r="G23" s="333"/>
      <c r="H23" s="334">
        <f t="shared" si="1"/>
        <v>0</v>
      </c>
    </row>
    <row r="24" spans="1:8" s="340" customFormat="1" ht="18" customHeight="1">
      <c r="A24" s="335" t="s">
        <v>375</v>
      </c>
      <c r="B24" s="336">
        <f>SUM(B5:B23)</f>
        <v>0</v>
      </c>
      <c r="C24" s="337"/>
      <c r="D24" s="336">
        <f>SUM(D5:D23)</f>
        <v>0</v>
      </c>
      <c r="E24" s="336">
        <f>SUM(E5:E23)</f>
        <v>285754</v>
      </c>
      <c r="F24" s="336">
        <f>SUM(F5:F23)</f>
        <v>322190</v>
      </c>
      <c r="G24" s="338">
        <f>SUM(G5:G23)</f>
        <v>90022</v>
      </c>
      <c r="H24" s="339">
        <f>SUM(H5:H23)</f>
        <v>-89917</v>
      </c>
    </row>
  </sheetData>
  <sheetProtection selectLockedCells="1" selectUnlockedCells="1"/>
  <mergeCells count="1">
    <mergeCell ref="A1:H1"/>
  </mergeCells>
  <printOptions horizontalCentered="1"/>
  <pageMargins left="0.7875" right="0.7875" top="1.020138888888889" bottom="0.9840277777777777" header="0.7875" footer="0.5118055555555555"/>
  <pageSetup horizontalDpi="600" verticalDpi="600" orientation="landscape" paperSize="9" scale="105" r:id="rId1"/>
  <headerFooter alignWithMargins="0">
    <oddHeader>&amp;R&amp;"Times New Roman CE,Félkövér dőlt"&amp;11 3. melléklet a 4/2014. (IV.18.)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57.50390625" style="316" customWidth="1"/>
    <col min="2" max="7" width="14.125" style="317" customWidth="1"/>
    <col min="8" max="9" width="12.875" style="317" customWidth="1"/>
    <col min="10" max="10" width="13.875" style="317" customWidth="1"/>
    <col min="11" max="16384" width="9.375" style="317" customWidth="1"/>
  </cols>
  <sheetData>
    <row r="1" spans="1:7" ht="24.75" customHeight="1">
      <c r="A1" s="886" t="s">
        <v>376</v>
      </c>
      <c r="B1" s="886"/>
      <c r="C1" s="886"/>
      <c r="D1" s="886"/>
      <c r="E1" s="886"/>
      <c r="F1" s="886"/>
      <c r="G1" s="886"/>
    </row>
    <row r="2" spans="1:7" ht="27" customHeight="1">
      <c r="A2" s="235"/>
      <c r="B2" s="234"/>
      <c r="C2" s="234"/>
      <c r="D2" s="234"/>
      <c r="E2" s="234"/>
      <c r="F2" s="234"/>
      <c r="G2" s="341" t="s">
        <v>251</v>
      </c>
    </row>
    <row r="3" spans="1:7" s="319" customFormat="1" ht="48.75" customHeight="1">
      <c r="A3" s="237" t="s">
        <v>377</v>
      </c>
      <c r="B3" s="238" t="s">
        <v>355</v>
      </c>
      <c r="C3" s="238" t="s">
        <v>356</v>
      </c>
      <c r="D3" s="238" t="s">
        <v>357</v>
      </c>
      <c r="E3" s="238" t="s">
        <v>138</v>
      </c>
      <c r="F3" s="238" t="s">
        <v>7</v>
      </c>
      <c r="G3" s="241" t="s">
        <v>359</v>
      </c>
    </row>
    <row r="4" spans="1:7" s="234" customFormat="1" ht="15" customHeight="1">
      <c r="A4" s="320">
        <v>1</v>
      </c>
      <c r="B4" s="321">
        <v>2</v>
      </c>
      <c r="C4" s="321">
        <v>3</v>
      </c>
      <c r="D4" s="321">
        <v>4</v>
      </c>
      <c r="E4" s="321">
        <v>5</v>
      </c>
      <c r="F4" s="322">
        <v>6</v>
      </c>
      <c r="G4" s="323">
        <v>7</v>
      </c>
    </row>
    <row r="5" spans="1:7" ht="15.75" customHeight="1">
      <c r="A5" s="342" t="s">
        <v>378</v>
      </c>
      <c r="B5" s="343"/>
      <c r="C5" s="344">
        <v>2013</v>
      </c>
      <c r="D5" s="345"/>
      <c r="E5" s="345">
        <v>8000</v>
      </c>
      <c r="F5" s="346">
        <v>544</v>
      </c>
      <c r="G5" s="347">
        <f aca="true" t="shared" si="0" ref="G5:G10">B5-D5-F5</f>
        <v>-544</v>
      </c>
    </row>
    <row r="6" spans="1:7" ht="15.75" customHeight="1">
      <c r="A6" s="342" t="s">
        <v>379</v>
      </c>
      <c r="B6" s="345"/>
      <c r="C6" s="344">
        <v>2013</v>
      </c>
      <c r="D6" s="345"/>
      <c r="E6" s="345">
        <v>4000</v>
      </c>
      <c r="F6" s="346">
        <v>4361</v>
      </c>
      <c r="G6" s="347">
        <f t="shared" si="0"/>
        <v>-4361</v>
      </c>
    </row>
    <row r="7" spans="1:7" ht="15.75" customHeight="1">
      <c r="A7" s="342" t="s">
        <v>380</v>
      </c>
      <c r="B7" s="345"/>
      <c r="C7" s="344">
        <v>2013</v>
      </c>
      <c r="D7" s="345"/>
      <c r="E7" s="345">
        <v>10000</v>
      </c>
      <c r="F7" s="346">
        <v>1272</v>
      </c>
      <c r="G7" s="347">
        <f t="shared" si="0"/>
        <v>-1272</v>
      </c>
    </row>
    <row r="8" spans="1:7" ht="15.75" customHeight="1">
      <c r="A8" s="348" t="s">
        <v>381</v>
      </c>
      <c r="B8" s="345"/>
      <c r="C8" s="344">
        <v>2013</v>
      </c>
      <c r="D8" s="345"/>
      <c r="E8" s="345"/>
      <c r="F8" s="349">
        <v>1074</v>
      </c>
      <c r="G8" s="347">
        <f t="shared" si="0"/>
        <v>-1074</v>
      </c>
    </row>
    <row r="9" spans="1:7" ht="15.75" customHeight="1">
      <c r="A9" s="342"/>
      <c r="B9" s="345"/>
      <c r="C9" s="344"/>
      <c r="D9" s="345"/>
      <c r="E9" s="345"/>
      <c r="F9" s="346"/>
      <c r="G9" s="347">
        <f t="shared" si="0"/>
        <v>0</v>
      </c>
    </row>
    <row r="10" spans="1:7" ht="15.75" customHeight="1">
      <c r="A10" s="342"/>
      <c r="B10" s="345"/>
      <c r="C10" s="344"/>
      <c r="D10" s="345"/>
      <c r="E10" s="345"/>
      <c r="F10" s="346"/>
      <c r="G10" s="347">
        <f t="shared" si="0"/>
        <v>0</v>
      </c>
    </row>
    <row r="11" spans="1:7" ht="15.75" customHeight="1">
      <c r="A11" s="342"/>
      <c r="B11" s="345"/>
      <c r="C11" s="344"/>
      <c r="D11" s="345"/>
      <c r="E11" s="345"/>
      <c r="F11" s="346"/>
      <c r="G11" s="347">
        <f aca="true" t="shared" si="1" ref="G11:G23">B11-D11-E11</f>
        <v>0</v>
      </c>
    </row>
    <row r="12" spans="1:7" ht="15.75" customHeight="1">
      <c r="A12" s="342"/>
      <c r="B12" s="345"/>
      <c r="C12" s="344"/>
      <c r="D12" s="345"/>
      <c r="E12" s="345"/>
      <c r="F12" s="346"/>
      <c r="G12" s="347">
        <f t="shared" si="1"/>
        <v>0</v>
      </c>
    </row>
    <row r="13" spans="1:7" ht="15.75" customHeight="1">
      <c r="A13" s="342"/>
      <c r="B13" s="345"/>
      <c r="C13" s="344"/>
      <c r="D13" s="345"/>
      <c r="E13" s="345"/>
      <c r="F13" s="346"/>
      <c r="G13" s="347">
        <f t="shared" si="1"/>
        <v>0</v>
      </c>
    </row>
    <row r="14" spans="1:7" ht="15.75" customHeight="1">
      <c r="A14" s="342"/>
      <c r="B14" s="345"/>
      <c r="C14" s="344"/>
      <c r="D14" s="345"/>
      <c r="E14" s="345"/>
      <c r="F14" s="346"/>
      <c r="G14" s="347">
        <f t="shared" si="1"/>
        <v>0</v>
      </c>
    </row>
    <row r="15" spans="1:7" ht="15.75" customHeight="1">
      <c r="A15" s="342"/>
      <c r="B15" s="345"/>
      <c r="C15" s="344"/>
      <c r="D15" s="345"/>
      <c r="E15" s="345"/>
      <c r="F15" s="346"/>
      <c r="G15" s="347">
        <f t="shared" si="1"/>
        <v>0</v>
      </c>
    </row>
    <row r="16" spans="1:7" ht="15.75" customHeight="1">
      <c r="A16" s="342"/>
      <c r="B16" s="345"/>
      <c r="C16" s="344"/>
      <c r="D16" s="345"/>
      <c r="E16" s="345"/>
      <c r="F16" s="346"/>
      <c r="G16" s="347">
        <f t="shared" si="1"/>
        <v>0</v>
      </c>
    </row>
    <row r="17" spans="1:7" ht="15.75" customHeight="1">
      <c r="A17" s="342"/>
      <c r="B17" s="345"/>
      <c r="C17" s="344"/>
      <c r="D17" s="345"/>
      <c r="E17" s="345"/>
      <c r="F17" s="346"/>
      <c r="G17" s="347">
        <f t="shared" si="1"/>
        <v>0</v>
      </c>
    </row>
    <row r="18" spans="1:7" ht="15.75" customHeight="1">
      <c r="A18" s="342"/>
      <c r="B18" s="345"/>
      <c r="C18" s="344"/>
      <c r="D18" s="345"/>
      <c r="E18" s="345"/>
      <c r="F18" s="346"/>
      <c r="G18" s="347">
        <f t="shared" si="1"/>
        <v>0</v>
      </c>
    </row>
    <row r="19" spans="1:7" ht="15.75" customHeight="1">
      <c r="A19" s="342"/>
      <c r="B19" s="345"/>
      <c r="C19" s="344"/>
      <c r="D19" s="345"/>
      <c r="E19" s="345"/>
      <c r="F19" s="346"/>
      <c r="G19" s="347">
        <f t="shared" si="1"/>
        <v>0</v>
      </c>
    </row>
    <row r="20" spans="1:7" ht="15.75" customHeight="1">
      <c r="A20" s="342"/>
      <c r="B20" s="345"/>
      <c r="C20" s="344"/>
      <c r="D20" s="345"/>
      <c r="E20" s="345"/>
      <c r="F20" s="346"/>
      <c r="G20" s="347">
        <f t="shared" si="1"/>
        <v>0</v>
      </c>
    </row>
    <row r="21" spans="1:7" ht="15.75" customHeight="1">
      <c r="A21" s="342"/>
      <c r="B21" s="345"/>
      <c r="C21" s="344"/>
      <c r="D21" s="345"/>
      <c r="E21" s="345"/>
      <c r="F21" s="346"/>
      <c r="G21" s="347">
        <f t="shared" si="1"/>
        <v>0</v>
      </c>
    </row>
    <row r="22" spans="1:7" ht="15.75" customHeight="1">
      <c r="A22" s="342"/>
      <c r="B22" s="345"/>
      <c r="C22" s="344"/>
      <c r="D22" s="345"/>
      <c r="E22" s="345"/>
      <c r="F22" s="346"/>
      <c r="G22" s="347">
        <f t="shared" si="1"/>
        <v>0</v>
      </c>
    </row>
    <row r="23" spans="1:7" ht="15.75" customHeight="1">
      <c r="A23" s="350"/>
      <c r="B23" s="351"/>
      <c r="C23" s="351"/>
      <c r="D23" s="351"/>
      <c r="E23" s="351"/>
      <c r="F23" s="352"/>
      <c r="G23" s="353">
        <f t="shared" si="1"/>
        <v>0</v>
      </c>
    </row>
    <row r="24" spans="1:7" s="340" customFormat="1" ht="18" customHeight="1">
      <c r="A24" s="335" t="s">
        <v>375</v>
      </c>
      <c r="B24" s="354">
        <f>SUM(B5:B23)</f>
        <v>0</v>
      </c>
      <c r="C24" s="355"/>
      <c r="D24" s="354">
        <f>SUM(D5:D23)</f>
        <v>0</v>
      </c>
      <c r="E24" s="354">
        <f>SUM(E5:E23)</f>
        <v>22000</v>
      </c>
      <c r="F24" s="356">
        <f>SUM(F5:F23)</f>
        <v>7251</v>
      </c>
      <c r="G24" s="357">
        <f>SUM(G5:G23)</f>
        <v>-7251</v>
      </c>
    </row>
  </sheetData>
  <sheetProtection selectLockedCells="1" selectUnlockedCells="1"/>
  <mergeCells count="1">
    <mergeCell ref="A1:G1"/>
  </mergeCells>
  <printOptions horizontalCentered="1"/>
  <pageMargins left="0.7875" right="0.7875" top="1.2506944444444446" bottom="0.9840277777777777" header="0.7875" footer="0.5118055555555555"/>
  <pageSetup horizontalDpi="600" verticalDpi="600" orientation="landscape" paperSize="9" scale="95" r:id="rId1"/>
  <headerFooter alignWithMargins="0">
    <oddHeader xml:space="preserve">&amp;R&amp;"Times New Roman CE,Félkövér dőlt"&amp;12 &amp;11 4. melléklet a 4/2014. (IV.18.)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M47"/>
  <sheetViews>
    <sheetView view="pageLayout" zoomScaleSheetLayoutView="100" workbookViewId="0" topLeftCell="A1">
      <selection activeCell="A24" sqref="A24:M24"/>
    </sheetView>
  </sheetViews>
  <sheetFormatPr defaultColWidth="9.00390625" defaultRowHeight="12.75"/>
  <cols>
    <col min="1" max="1" width="28.50390625" style="725" customWidth="1"/>
    <col min="2" max="13" width="10.00390625" style="725" customWidth="1"/>
    <col min="14" max="16384" width="9.375" style="725" customWidth="1"/>
  </cols>
  <sheetData>
    <row r="1" spans="1:13" ht="15.75">
      <c r="A1" s="887" t="s">
        <v>586</v>
      </c>
      <c r="B1" s="887"/>
      <c r="C1" s="887"/>
      <c r="D1" s="888"/>
      <c r="E1" s="888"/>
      <c r="F1" s="888"/>
      <c r="G1" s="888"/>
      <c r="H1" s="888"/>
      <c r="I1" s="888"/>
      <c r="J1" s="888"/>
      <c r="K1" s="888"/>
      <c r="L1" s="888"/>
      <c r="M1" s="888"/>
    </row>
    <row r="2" spans="1:13" ht="15.75" thickBot="1">
      <c r="A2" s="726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889" t="s">
        <v>251</v>
      </c>
      <c r="M2" s="889"/>
    </row>
    <row r="3" spans="1:13" ht="13.5" thickBot="1">
      <c r="A3" s="890" t="s">
        <v>382</v>
      </c>
      <c r="B3" s="893" t="s">
        <v>587</v>
      </c>
      <c r="C3" s="893"/>
      <c r="D3" s="893"/>
      <c r="E3" s="893"/>
      <c r="F3" s="893"/>
      <c r="G3" s="893"/>
      <c r="H3" s="893"/>
      <c r="I3" s="893"/>
      <c r="J3" s="894" t="s">
        <v>534</v>
      </c>
      <c r="K3" s="894"/>
      <c r="L3" s="894"/>
      <c r="M3" s="894"/>
    </row>
    <row r="4" spans="1:13" ht="15" customHeight="1" thickBot="1">
      <c r="A4" s="891"/>
      <c r="B4" s="896" t="s">
        <v>532</v>
      </c>
      <c r="C4" s="897" t="s">
        <v>533</v>
      </c>
      <c r="D4" s="898" t="s">
        <v>588</v>
      </c>
      <c r="E4" s="898"/>
      <c r="F4" s="898"/>
      <c r="G4" s="898"/>
      <c r="H4" s="898"/>
      <c r="I4" s="898"/>
      <c r="J4" s="895"/>
      <c r="K4" s="895"/>
      <c r="L4" s="895"/>
      <c r="M4" s="895"/>
    </row>
    <row r="5" spans="1:13" ht="21.75" thickBot="1">
      <c r="A5" s="891"/>
      <c r="B5" s="896"/>
      <c r="C5" s="897"/>
      <c r="D5" s="728" t="s">
        <v>532</v>
      </c>
      <c r="E5" s="728" t="s">
        <v>533</v>
      </c>
      <c r="F5" s="728" t="s">
        <v>532</v>
      </c>
      <c r="G5" s="728" t="s">
        <v>533</v>
      </c>
      <c r="H5" s="728" t="s">
        <v>532</v>
      </c>
      <c r="I5" s="728" t="s">
        <v>533</v>
      </c>
      <c r="J5" s="895"/>
      <c r="K5" s="895"/>
      <c r="L5" s="895"/>
      <c r="M5" s="895"/>
    </row>
    <row r="6" spans="1:13" ht="42.75" thickBot="1">
      <c r="A6" s="892"/>
      <c r="B6" s="897" t="s">
        <v>589</v>
      </c>
      <c r="C6" s="897"/>
      <c r="D6" s="897" t="s">
        <v>590</v>
      </c>
      <c r="E6" s="897"/>
      <c r="F6" s="897" t="s">
        <v>591</v>
      </c>
      <c r="G6" s="897"/>
      <c r="H6" s="896" t="s">
        <v>592</v>
      </c>
      <c r="I6" s="896"/>
      <c r="J6" s="727" t="s">
        <v>590</v>
      </c>
      <c r="K6" s="728" t="s">
        <v>591</v>
      </c>
      <c r="L6" s="727" t="s">
        <v>383</v>
      </c>
      <c r="M6" s="728" t="s">
        <v>593</v>
      </c>
    </row>
    <row r="7" spans="1:13" ht="13.5" thickBot="1">
      <c r="A7" s="729">
        <v>1</v>
      </c>
      <c r="B7" s="727">
        <v>2</v>
      </c>
      <c r="C7" s="727">
        <v>3</v>
      </c>
      <c r="D7" s="730">
        <v>4</v>
      </c>
      <c r="E7" s="728">
        <v>5</v>
      </c>
      <c r="F7" s="728">
        <v>6</v>
      </c>
      <c r="G7" s="728">
        <v>7</v>
      </c>
      <c r="H7" s="727">
        <v>8</v>
      </c>
      <c r="I7" s="730">
        <v>9</v>
      </c>
      <c r="J7" s="730">
        <v>10</v>
      </c>
      <c r="K7" s="730">
        <v>11</v>
      </c>
      <c r="L7" s="730" t="s">
        <v>594</v>
      </c>
      <c r="M7" s="731" t="s">
        <v>595</v>
      </c>
    </row>
    <row r="8" spans="1:13" ht="12.75">
      <c r="A8" s="732" t="s">
        <v>384</v>
      </c>
      <c r="B8" s="733">
        <v>16500</v>
      </c>
      <c r="C8" s="734">
        <v>55500</v>
      </c>
      <c r="D8" s="734">
        <v>16500</v>
      </c>
      <c r="E8" s="735">
        <v>16500</v>
      </c>
      <c r="F8" s="734">
        <v>16500</v>
      </c>
      <c r="G8" s="734">
        <v>55025</v>
      </c>
      <c r="H8" s="734">
        <v>68697</v>
      </c>
      <c r="I8" s="734"/>
      <c r="J8" s="734">
        <v>6027</v>
      </c>
      <c r="K8" s="734"/>
      <c r="L8" s="736">
        <f aca="true" t="shared" si="0" ref="L8:L13">+J8+K8</f>
        <v>6027</v>
      </c>
      <c r="M8" s="737">
        <f aca="true" t="shared" si="1" ref="M8:M14">IF((C8&lt;&gt;0),ROUND((L8/C8)*100,1),"")</f>
        <v>10.9</v>
      </c>
    </row>
    <row r="9" spans="1:13" ht="12.75">
      <c r="A9" s="738" t="s">
        <v>385</v>
      </c>
      <c r="B9" s="739"/>
      <c r="C9" s="740"/>
      <c r="D9" s="740"/>
      <c r="E9" s="740"/>
      <c r="F9" s="740"/>
      <c r="G9" s="740"/>
      <c r="H9" s="740"/>
      <c r="I9" s="740"/>
      <c r="J9" s="740"/>
      <c r="K9" s="740"/>
      <c r="L9" s="741">
        <f t="shared" si="0"/>
        <v>0</v>
      </c>
      <c r="M9" s="742">
        <f t="shared" si="1"/>
      </c>
    </row>
    <row r="10" spans="1:13" ht="12.75">
      <c r="A10" s="743" t="s">
        <v>386</v>
      </c>
      <c r="B10" s="744">
        <v>148500</v>
      </c>
      <c r="C10" s="745">
        <v>148500</v>
      </c>
      <c r="D10" s="745"/>
      <c r="E10" s="745"/>
      <c r="F10" s="745"/>
      <c r="G10" s="745">
        <v>36192</v>
      </c>
      <c r="H10" s="745">
        <v>112308</v>
      </c>
      <c r="I10" s="745"/>
      <c r="J10" s="745"/>
      <c r="K10" s="745">
        <v>36192</v>
      </c>
      <c r="L10" s="741">
        <f t="shared" si="0"/>
        <v>36192</v>
      </c>
      <c r="M10" s="742">
        <f t="shared" si="1"/>
        <v>24.4</v>
      </c>
    </row>
    <row r="11" spans="1:13" ht="12.75">
      <c r="A11" s="743" t="s">
        <v>387</v>
      </c>
      <c r="B11" s="744"/>
      <c r="C11" s="745"/>
      <c r="D11" s="745"/>
      <c r="E11" s="745"/>
      <c r="F11" s="745"/>
      <c r="G11" s="745"/>
      <c r="H11" s="745"/>
      <c r="I11" s="745"/>
      <c r="J11" s="745"/>
      <c r="K11" s="745"/>
      <c r="L11" s="741">
        <f t="shared" si="0"/>
        <v>0</v>
      </c>
      <c r="M11" s="742">
        <f t="shared" si="1"/>
      </c>
    </row>
    <row r="12" spans="1:13" ht="12.75">
      <c r="A12" s="743" t="s">
        <v>388</v>
      </c>
      <c r="B12" s="744"/>
      <c r="C12" s="745"/>
      <c r="D12" s="745"/>
      <c r="E12" s="745"/>
      <c r="F12" s="745"/>
      <c r="G12" s="745"/>
      <c r="H12" s="745"/>
      <c r="I12" s="745"/>
      <c r="J12" s="745"/>
      <c r="K12" s="745"/>
      <c r="L12" s="741">
        <f t="shared" si="0"/>
        <v>0</v>
      </c>
      <c r="M12" s="742">
        <f t="shared" si="1"/>
      </c>
    </row>
    <row r="13" spans="1:13" ht="13.5" thickBot="1">
      <c r="A13" s="743" t="s">
        <v>389</v>
      </c>
      <c r="B13" s="744"/>
      <c r="C13" s="745"/>
      <c r="D13" s="745"/>
      <c r="E13" s="745"/>
      <c r="F13" s="745"/>
      <c r="G13" s="745"/>
      <c r="H13" s="745"/>
      <c r="I13" s="745"/>
      <c r="J13" s="745"/>
      <c r="K13" s="745"/>
      <c r="L13" s="741">
        <f t="shared" si="0"/>
        <v>0</v>
      </c>
      <c r="M13" s="742">
        <f t="shared" si="1"/>
      </c>
    </row>
    <row r="14" spans="1:13" ht="13.5" thickBot="1">
      <c r="A14" s="746" t="s">
        <v>390</v>
      </c>
      <c r="B14" s="747">
        <f aca="true" t="shared" si="2" ref="B14:L14">B8+SUM(B10:B13)</f>
        <v>165000</v>
      </c>
      <c r="C14" s="747">
        <f t="shared" si="2"/>
        <v>204000</v>
      </c>
      <c r="D14" s="747">
        <f t="shared" si="2"/>
        <v>16500</v>
      </c>
      <c r="E14" s="747">
        <f t="shared" si="2"/>
        <v>16500</v>
      </c>
      <c r="F14" s="747">
        <f t="shared" si="2"/>
        <v>16500</v>
      </c>
      <c r="G14" s="747">
        <f t="shared" si="2"/>
        <v>91217</v>
      </c>
      <c r="H14" s="747">
        <f t="shared" si="2"/>
        <v>181005</v>
      </c>
      <c r="I14" s="747">
        <f t="shared" si="2"/>
        <v>0</v>
      </c>
      <c r="J14" s="747">
        <f t="shared" si="2"/>
        <v>6027</v>
      </c>
      <c r="K14" s="747">
        <f t="shared" si="2"/>
        <v>36192</v>
      </c>
      <c r="L14" s="747">
        <f t="shared" si="2"/>
        <v>42219</v>
      </c>
      <c r="M14" s="748">
        <f t="shared" si="1"/>
        <v>20.7</v>
      </c>
    </row>
    <row r="15" spans="1:13" ht="12.75">
      <c r="A15" s="749"/>
      <c r="B15" s="750"/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</row>
    <row r="16" spans="1:13" ht="13.5" thickBot="1">
      <c r="A16" s="752" t="s">
        <v>391</v>
      </c>
      <c r="B16" s="753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</row>
    <row r="17" spans="1:13" ht="12.75">
      <c r="A17" s="755" t="s">
        <v>392</v>
      </c>
      <c r="B17" s="733"/>
      <c r="C17" s="734"/>
      <c r="D17" s="734"/>
      <c r="E17" s="735"/>
      <c r="F17" s="734"/>
      <c r="G17" s="734"/>
      <c r="H17" s="734"/>
      <c r="I17" s="734"/>
      <c r="J17" s="734"/>
      <c r="K17" s="734"/>
      <c r="L17" s="756">
        <f aca="true" t="shared" si="3" ref="L17:L22">+J17+K17</f>
        <v>0</v>
      </c>
      <c r="M17" s="737">
        <f aca="true" t="shared" si="4" ref="M17:M23">IF((C17&lt;&gt;0),ROUND((L17/C17)*100,1),"")</f>
      </c>
    </row>
    <row r="18" spans="1:13" ht="12.75">
      <c r="A18" s="757" t="s">
        <v>393</v>
      </c>
      <c r="B18" s="739">
        <v>165000</v>
      </c>
      <c r="C18" s="745">
        <v>204000</v>
      </c>
      <c r="D18" s="745">
        <v>16500</v>
      </c>
      <c r="E18" s="745">
        <v>16500</v>
      </c>
      <c r="F18" s="745">
        <v>16500</v>
      </c>
      <c r="G18" s="745">
        <v>91217</v>
      </c>
      <c r="H18" s="745">
        <v>181005</v>
      </c>
      <c r="I18" s="745"/>
      <c r="J18" s="745">
        <v>6027</v>
      </c>
      <c r="K18" s="745">
        <v>19721</v>
      </c>
      <c r="L18" s="758">
        <f t="shared" si="3"/>
        <v>25748</v>
      </c>
      <c r="M18" s="742">
        <f t="shared" si="4"/>
        <v>12.6</v>
      </c>
    </row>
    <row r="19" spans="1:13" ht="12.75">
      <c r="A19" s="757" t="s">
        <v>394</v>
      </c>
      <c r="B19" s="744"/>
      <c r="C19" s="745"/>
      <c r="D19" s="745"/>
      <c r="E19" s="745"/>
      <c r="F19" s="745"/>
      <c r="G19" s="745"/>
      <c r="H19" s="745"/>
      <c r="I19" s="745"/>
      <c r="J19" s="745"/>
      <c r="K19" s="745"/>
      <c r="L19" s="758">
        <f t="shared" si="3"/>
        <v>0</v>
      </c>
      <c r="M19" s="742">
        <f t="shared" si="4"/>
      </c>
    </row>
    <row r="20" spans="1:13" ht="12.75">
      <c r="A20" s="757" t="s">
        <v>395</v>
      </c>
      <c r="B20" s="744"/>
      <c r="C20" s="745"/>
      <c r="D20" s="745"/>
      <c r="E20" s="745"/>
      <c r="F20" s="745"/>
      <c r="G20" s="745"/>
      <c r="H20" s="745"/>
      <c r="I20" s="745"/>
      <c r="J20" s="745"/>
      <c r="K20" s="745"/>
      <c r="L20" s="758">
        <f t="shared" si="3"/>
        <v>0</v>
      </c>
      <c r="M20" s="742">
        <f t="shared" si="4"/>
      </c>
    </row>
    <row r="21" spans="1:13" ht="12.75">
      <c r="A21" s="759"/>
      <c r="B21" s="744"/>
      <c r="C21" s="745"/>
      <c r="D21" s="745"/>
      <c r="E21" s="745"/>
      <c r="F21" s="745"/>
      <c r="G21" s="745"/>
      <c r="H21" s="745"/>
      <c r="I21" s="745"/>
      <c r="J21" s="745"/>
      <c r="K21" s="745"/>
      <c r="L21" s="758">
        <f t="shared" si="3"/>
        <v>0</v>
      </c>
      <c r="M21" s="742">
        <f t="shared" si="4"/>
      </c>
    </row>
    <row r="22" spans="1:13" ht="13.5" thickBot="1">
      <c r="A22" s="760"/>
      <c r="B22" s="761"/>
      <c r="C22" s="762"/>
      <c r="D22" s="762"/>
      <c r="E22" s="762"/>
      <c r="F22" s="762"/>
      <c r="G22" s="762"/>
      <c r="H22" s="762"/>
      <c r="I22" s="762"/>
      <c r="J22" s="762"/>
      <c r="K22" s="762"/>
      <c r="L22" s="758">
        <f t="shared" si="3"/>
        <v>0</v>
      </c>
      <c r="M22" s="763">
        <f t="shared" si="4"/>
      </c>
    </row>
    <row r="23" spans="1:13" ht="13.5" thickBot="1">
      <c r="A23" s="764" t="s">
        <v>596</v>
      </c>
      <c r="B23" s="747">
        <f aca="true" t="shared" si="5" ref="B23:L23">SUM(B17:B22)</f>
        <v>165000</v>
      </c>
      <c r="C23" s="747">
        <f t="shared" si="5"/>
        <v>204000</v>
      </c>
      <c r="D23" s="747">
        <f t="shared" si="5"/>
        <v>16500</v>
      </c>
      <c r="E23" s="747">
        <f t="shared" si="5"/>
        <v>16500</v>
      </c>
      <c r="F23" s="747">
        <f t="shared" si="5"/>
        <v>16500</v>
      </c>
      <c r="G23" s="747">
        <f t="shared" si="5"/>
        <v>91217</v>
      </c>
      <c r="H23" s="747">
        <f t="shared" si="5"/>
        <v>181005</v>
      </c>
      <c r="I23" s="747">
        <f t="shared" si="5"/>
        <v>0</v>
      </c>
      <c r="J23" s="747">
        <f t="shared" si="5"/>
        <v>6027</v>
      </c>
      <c r="K23" s="747">
        <f t="shared" si="5"/>
        <v>19721</v>
      </c>
      <c r="L23" s="747">
        <f t="shared" si="5"/>
        <v>25748</v>
      </c>
      <c r="M23" s="748">
        <f t="shared" si="4"/>
        <v>12.6</v>
      </c>
    </row>
    <row r="24" spans="1:13" ht="12.75">
      <c r="A24" s="907" t="s">
        <v>597</v>
      </c>
      <c r="B24" s="907"/>
      <c r="C24" s="907"/>
      <c r="D24" s="907"/>
      <c r="E24" s="907"/>
      <c r="F24" s="907"/>
      <c r="G24" s="907"/>
      <c r="H24" s="907"/>
      <c r="I24" s="907"/>
      <c r="J24" s="907"/>
      <c r="K24" s="907"/>
      <c r="L24" s="907"/>
      <c r="M24" s="907"/>
    </row>
    <row r="25" spans="1:13" ht="5.25" customHeight="1">
      <c r="A25" s="765"/>
      <c r="B25" s="765"/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</row>
    <row r="26" spans="1:13" ht="15.75">
      <c r="A26" s="908" t="s">
        <v>598</v>
      </c>
      <c r="B26" s="908"/>
      <c r="C26" s="908"/>
      <c r="D26" s="908"/>
      <c r="E26" s="908"/>
      <c r="F26" s="908"/>
      <c r="G26" s="908"/>
      <c r="H26" s="908"/>
      <c r="I26" s="908"/>
      <c r="J26" s="908"/>
      <c r="K26" s="908"/>
      <c r="L26" s="908"/>
      <c r="M26" s="908"/>
    </row>
    <row r="27" spans="1:13" ht="12" customHeight="1" thickBot="1">
      <c r="A27" s="766"/>
      <c r="B27" s="766"/>
      <c r="C27" s="766"/>
      <c r="D27" s="766"/>
      <c r="E27" s="766"/>
      <c r="F27" s="766"/>
      <c r="G27" s="766"/>
      <c r="H27" s="766"/>
      <c r="I27" s="766"/>
      <c r="J27" s="766"/>
      <c r="K27" s="766"/>
      <c r="L27" s="889" t="s">
        <v>251</v>
      </c>
      <c r="M27" s="889"/>
    </row>
    <row r="28" spans="1:13" ht="21.75" thickBot="1">
      <c r="A28" s="899" t="s">
        <v>397</v>
      </c>
      <c r="B28" s="900"/>
      <c r="C28" s="900"/>
      <c r="D28" s="900"/>
      <c r="E28" s="900"/>
      <c r="F28" s="900"/>
      <c r="G28" s="900"/>
      <c r="H28" s="900"/>
      <c r="I28" s="900"/>
      <c r="J28" s="900"/>
      <c r="K28" s="767" t="s">
        <v>532</v>
      </c>
      <c r="L28" s="767" t="s">
        <v>533</v>
      </c>
      <c r="M28" s="767" t="s">
        <v>534</v>
      </c>
    </row>
    <row r="29" spans="1:13" ht="12.75">
      <c r="A29" s="901"/>
      <c r="B29" s="902"/>
      <c r="C29" s="902"/>
      <c r="D29" s="902"/>
      <c r="E29" s="902"/>
      <c r="F29" s="902"/>
      <c r="G29" s="902"/>
      <c r="H29" s="902"/>
      <c r="I29" s="902"/>
      <c r="J29" s="902"/>
      <c r="K29" s="735"/>
      <c r="L29" s="768"/>
      <c r="M29" s="768"/>
    </row>
    <row r="30" spans="1:13" ht="13.5" thickBot="1">
      <c r="A30" s="903"/>
      <c r="B30" s="904"/>
      <c r="C30" s="904"/>
      <c r="D30" s="904"/>
      <c r="E30" s="904"/>
      <c r="F30" s="904"/>
      <c r="G30" s="904"/>
      <c r="H30" s="904"/>
      <c r="I30" s="904"/>
      <c r="J30" s="904"/>
      <c r="K30" s="769"/>
      <c r="L30" s="762"/>
      <c r="M30" s="762"/>
    </row>
    <row r="31" spans="1:13" ht="13.5" thickBot="1">
      <c r="A31" s="905" t="s">
        <v>396</v>
      </c>
      <c r="B31" s="906"/>
      <c r="C31" s="906"/>
      <c r="D31" s="906"/>
      <c r="E31" s="906"/>
      <c r="F31" s="906"/>
      <c r="G31" s="906"/>
      <c r="H31" s="906"/>
      <c r="I31" s="906"/>
      <c r="J31" s="906"/>
      <c r="K31" s="770">
        <f>SUM(K29:K30)</f>
        <v>0</v>
      </c>
      <c r="L31" s="770">
        <f>SUM(L29:L30)</f>
        <v>0</v>
      </c>
      <c r="M31" s="770">
        <f>SUM(M29:M30)</f>
        <v>0</v>
      </c>
    </row>
    <row r="47" ht="12.75">
      <c r="A47" s="771"/>
    </row>
  </sheetData>
  <sheetProtection sheet="1" objects="1" scenarios="1"/>
  <mergeCells count="20">
    <mergeCell ref="A28:J28"/>
    <mergeCell ref="A29:J29"/>
    <mergeCell ref="A30:J30"/>
    <mergeCell ref="A31:J31"/>
    <mergeCell ref="D6:E6"/>
    <mergeCell ref="F6:G6"/>
    <mergeCell ref="H6:I6"/>
    <mergeCell ref="A24:M24"/>
    <mergeCell ref="A26:M26"/>
    <mergeCell ref="L27:M27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4/2014. (IV.18.)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gombaine.aranka</cp:lastModifiedBy>
  <cp:lastPrinted>2014-04-28T11:48:00Z</cp:lastPrinted>
  <dcterms:created xsi:type="dcterms:W3CDTF">2014-04-28T10:49:52Z</dcterms:created>
  <dcterms:modified xsi:type="dcterms:W3CDTF">2014-04-28T11:58:44Z</dcterms:modified>
  <cp:category/>
  <cp:version/>
  <cp:contentType/>
  <cp:contentStatus/>
</cp:coreProperties>
</file>